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98e6f4fb9fd5a7f/Mitchell Lowery/State KC 2026-2027/Council Awards/Website Updates/"/>
    </mc:Choice>
  </mc:AlternateContent>
  <xr:revisionPtr revIDLastSave="3" documentId="8_{63C3AC40-8C58-4BE5-965E-BBCF4FF85641}" xr6:coauthVersionLast="47" xr6:coauthVersionMax="47" xr10:uidLastSave="{76C63D6A-7C9D-4772-8F5C-C3BD80957BA0}"/>
  <workbookProtection workbookAlgorithmName="SHA-512" workbookHashValue="IIKE+kj/Cwlnvveu0al6pl+VtsG+TqV+Q++Xj3DHNNuJMibsjqX0P845/uAQxfgU1Gz2Exyb6m4AkGD6jDjoeg==" workbookSaltValue="j6iR/cqrNkfZTclFxMnh4A==" workbookSpinCount="100000" lockStructure="1"/>
  <bookViews>
    <workbookView xWindow="-108" yWindow="-108" windowWidth="23256" windowHeight="13896" tabRatio="778" firstSheet="7" activeTab="7" xr2:uid="{C31064F6-7685-46FA-B71A-72A5DA8E8960}"/>
  </bookViews>
  <sheets>
    <sheet name="Council Raw Data" sheetId="1" state="hidden" r:id="rId1"/>
    <sheet name="Council Data" sheetId="4" state="hidden" r:id="rId2"/>
    <sheet name="Numbers" sheetId="3" state="hidden" r:id="rId3"/>
    <sheet name="SET Raw Data" sheetId="5" state="hidden" r:id="rId4"/>
    <sheet name="SET Data" sheetId="6" state="hidden" r:id="rId5"/>
    <sheet name="District Raw Data" sheetId="9" state="hidden" r:id="rId6"/>
    <sheet name="District Data" sheetId="10" state="hidden" r:id="rId7"/>
    <sheet name="Council Awards Progress" sheetId="2" r:id="rId8"/>
    <sheet name="District Overview" sheetId="8" r:id="rId9"/>
    <sheet name="District Award Progress" sheetId="12" r:id="rId10"/>
  </sheets>
  <definedNames>
    <definedName name="_xlnm._FilterDatabase" localSheetId="0" hidden="1">'Council Raw Data'!$A$1:$Y$166</definedName>
    <definedName name="_xlnm._FilterDatabase" localSheetId="6" hidden="1">'District Data'!$B$1:$AW$43</definedName>
    <definedName name="_xlnm._FilterDatabase" localSheetId="2" hidden="1">Numbers!$F$1:$I$167</definedName>
    <definedName name="_xlnm._FilterDatabase" localSheetId="4" hidden="1">'SET Data'!$A$1:$K$700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W7" i="8" l="1"/>
  <c r="AJ7" i="8"/>
  <c r="W7" i="8"/>
  <c r="I7" i="8"/>
  <c r="I8" i="8" s="1"/>
  <c r="W8" i="8"/>
  <c r="AJ8" i="8"/>
  <c r="AW8" i="8"/>
  <c r="G21" i="12"/>
  <c r="G18" i="12"/>
  <c r="G15" i="12"/>
  <c r="G11" i="12"/>
  <c r="G8" i="12"/>
  <c r="G5" i="12"/>
  <c r="H5" i="12"/>
  <c r="D21" i="12"/>
  <c r="C21" i="12"/>
  <c r="B21" i="12"/>
  <c r="A21" i="12"/>
  <c r="D18" i="12"/>
  <c r="C18" i="12"/>
  <c r="B18" i="12"/>
  <c r="D15" i="12"/>
  <c r="C15" i="12"/>
  <c r="B15" i="12"/>
  <c r="A15" i="12"/>
  <c r="D12" i="12"/>
  <c r="D11" i="12"/>
  <c r="C12" i="12"/>
  <c r="C11" i="12"/>
  <c r="B12" i="12"/>
  <c r="B11" i="12"/>
  <c r="A12" i="12"/>
  <c r="A11" i="12"/>
  <c r="E5" i="12"/>
  <c r="B5" i="12"/>
  <c r="A5" i="12"/>
  <c r="A8" i="12"/>
  <c r="B8" i="12"/>
  <c r="C8" i="12"/>
  <c r="D8" i="12"/>
  <c r="AK2" i="10"/>
  <c r="AL2" i="10" s="1"/>
  <c r="AM2" i="10"/>
  <c r="AN2" i="10" s="1"/>
  <c r="AG3" i="4"/>
  <c r="AG4" i="4"/>
  <c r="AG5" i="4"/>
  <c r="AG6" i="4"/>
  <c r="AG7" i="4"/>
  <c r="AG8" i="4"/>
  <c r="AG9" i="4"/>
  <c r="AG10" i="4"/>
  <c r="AG11" i="4"/>
  <c r="AG12" i="4"/>
  <c r="AG13" i="4"/>
  <c r="AG14" i="4"/>
  <c r="AG15" i="4"/>
  <c r="AG16" i="4"/>
  <c r="AG17" i="4"/>
  <c r="AG18" i="4"/>
  <c r="AG19" i="4"/>
  <c r="AG20" i="4"/>
  <c r="AG21" i="4"/>
  <c r="AG22" i="4"/>
  <c r="AG23" i="4"/>
  <c r="AG24" i="4"/>
  <c r="AG25" i="4"/>
  <c r="AG26" i="4"/>
  <c r="AG27" i="4"/>
  <c r="AG28" i="4"/>
  <c r="AG29" i="4"/>
  <c r="AG30" i="4"/>
  <c r="AG31" i="4"/>
  <c r="AG32" i="4"/>
  <c r="AG33" i="4"/>
  <c r="AG34" i="4"/>
  <c r="AG35" i="4"/>
  <c r="AG36" i="4"/>
  <c r="AG37" i="4"/>
  <c r="AG38" i="4"/>
  <c r="AG39" i="4"/>
  <c r="AG40" i="4"/>
  <c r="AG41" i="4"/>
  <c r="AG42" i="4"/>
  <c r="AG43" i="4"/>
  <c r="AG44" i="4"/>
  <c r="AG45" i="4"/>
  <c r="AG46" i="4"/>
  <c r="AG47" i="4"/>
  <c r="AG48" i="4"/>
  <c r="AG49" i="4"/>
  <c r="AG50" i="4"/>
  <c r="AG51" i="4"/>
  <c r="AG52" i="4"/>
  <c r="AG53" i="4"/>
  <c r="AG54" i="4"/>
  <c r="AG55" i="4"/>
  <c r="AG56" i="4"/>
  <c r="AG57" i="4"/>
  <c r="AG58" i="4"/>
  <c r="AG59" i="4"/>
  <c r="AG60" i="4"/>
  <c r="AG61" i="4"/>
  <c r="AG62" i="4"/>
  <c r="AG63" i="4"/>
  <c r="AG64" i="4"/>
  <c r="AG65" i="4"/>
  <c r="AG66" i="4"/>
  <c r="AG67" i="4"/>
  <c r="AG68" i="4"/>
  <c r="AG69" i="4"/>
  <c r="AG70" i="4"/>
  <c r="AG71" i="4"/>
  <c r="AG72" i="4"/>
  <c r="AG73" i="4"/>
  <c r="AG74" i="4"/>
  <c r="AG75" i="4"/>
  <c r="AG76" i="4"/>
  <c r="AG77" i="4"/>
  <c r="AG78" i="4"/>
  <c r="AG79" i="4"/>
  <c r="AG80" i="4"/>
  <c r="AG81" i="4"/>
  <c r="AG82" i="4"/>
  <c r="AG83" i="4"/>
  <c r="AG84" i="4"/>
  <c r="AG85" i="4"/>
  <c r="AG86" i="4"/>
  <c r="AG87" i="4"/>
  <c r="AG88" i="4"/>
  <c r="AG89" i="4"/>
  <c r="AG90" i="4"/>
  <c r="AG91" i="4"/>
  <c r="AG92" i="4"/>
  <c r="AG93" i="4"/>
  <c r="AG94" i="4"/>
  <c r="AG95" i="4"/>
  <c r="AG96" i="4"/>
  <c r="AG97" i="4"/>
  <c r="AG98" i="4"/>
  <c r="AG99" i="4"/>
  <c r="AG100" i="4"/>
  <c r="AG101" i="4"/>
  <c r="AG102" i="4"/>
  <c r="AG103" i="4"/>
  <c r="AG104" i="4"/>
  <c r="AG105" i="4"/>
  <c r="AG106" i="4"/>
  <c r="AG107" i="4"/>
  <c r="AG108" i="4"/>
  <c r="AG109" i="4"/>
  <c r="AG110" i="4"/>
  <c r="AG111" i="4"/>
  <c r="AG112" i="4"/>
  <c r="AG113" i="4"/>
  <c r="AG114" i="4"/>
  <c r="AG115" i="4"/>
  <c r="AG116" i="4"/>
  <c r="AG117" i="4"/>
  <c r="AG118" i="4"/>
  <c r="AG119" i="4"/>
  <c r="AG120" i="4"/>
  <c r="AG121" i="4"/>
  <c r="AG122" i="4"/>
  <c r="AG123" i="4"/>
  <c r="AG124" i="4"/>
  <c r="AG125" i="4"/>
  <c r="AG126" i="4"/>
  <c r="AG127" i="4"/>
  <c r="AG128" i="4"/>
  <c r="AG129" i="4"/>
  <c r="AG130" i="4"/>
  <c r="AG131" i="4"/>
  <c r="AG132" i="4"/>
  <c r="AG133" i="4"/>
  <c r="AG134" i="4"/>
  <c r="AG135" i="4"/>
  <c r="AG136" i="4"/>
  <c r="AG137" i="4"/>
  <c r="AG138" i="4"/>
  <c r="AG139" i="4"/>
  <c r="AG140" i="4"/>
  <c r="AG141" i="4"/>
  <c r="AG142" i="4"/>
  <c r="AG143" i="4"/>
  <c r="AG144" i="4"/>
  <c r="AG145" i="4"/>
  <c r="AG146" i="4"/>
  <c r="AG147" i="4"/>
  <c r="AG148" i="4"/>
  <c r="AG149" i="4"/>
  <c r="AG150" i="4"/>
  <c r="AG151" i="4"/>
  <c r="AG152" i="4"/>
  <c r="AG153" i="4"/>
  <c r="AG154" i="4"/>
  <c r="AG155" i="4"/>
  <c r="AG156" i="4"/>
  <c r="AG157" i="4"/>
  <c r="K5" i="2" s="1"/>
  <c r="AG158" i="4"/>
  <c r="AG159" i="4"/>
  <c r="AG160" i="4"/>
  <c r="AG161" i="4"/>
  <c r="AG162" i="4"/>
  <c r="AG163" i="4"/>
  <c r="AG164" i="4"/>
  <c r="AG165" i="4"/>
  <c r="AG166" i="4"/>
  <c r="AG167" i="4"/>
  <c r="AG2" i="4"/>
  <c r="AF3" i="4"/>
  <c r="AF4" i="4"/>
  <c r="AF5" i="4"/>
  <c r="AF6" i="4"/>
  <c r="AF7" i="4"/>
  <c r="AF8" i="4"/>
  <c r="AF9" i="4"/>
  <c r="AF10" i="4"/>
  <c r="AF11" i="4"/>
  <c r="AF12" i="4"/>
  <c r="AF13" i="4"/>
  <c r="AF14" i="4"/>
  <c r="AF15" i="4"/>
  <c r="AF16" i="4"/>
  <c r="AF17" i="4"/>
  <c r="AF18" i="4"/>
  <c r="AF19" i="4"/>
  <c r="AF20" i="4"/>
  <c r="AF21" i="4"/>
  <c r="AF22" i="4"/>
  <c r="AF23" i="4"/>
  <c r="AF24" i="4"/>
  <c r="AF25" i="4"/>
  <c r="AF26" i="4"/>
  <c r="AF27" i="4"/>
  <c r="AF28" i="4"/>
  <c r="AF29" i="4"/>
  <c r="AF30" i="4"/>
  <c r="AF31" i="4"/>
  <c r="AF32" i="4"/>
  <c r="AF33" i="4"/>
  <c r="AF34" i="4"/>
  <c r="AF35" i="4"/>
  <c r="AF36" i="4"/>
  <c r="AF37" i="4"/>
  <c r="AF38" i="4"/>
  <c r="AF39" i="4"/>
  <c r="AF40" i="4"/>
  <c r="AF41" i="4"/>
  <c r="AF42" i="4"/>
  <c r="AF43" i="4"/>
  <c r="AF44" i="4"/>
  <c r="AF45" i="4"/>
  <c r="AF46" i="4"/>
  <c r="AF47" i="4"/>
  <c r="AF48" i="4"/>
  <c r="AF49" i="4"/>
  <c r="AF50" i="4"/>
  <c r="AF51" i="4"/>
  <c r="AF52" i="4"/>
  <c r="AF53" i="4"/>
  <c r="AF54" i="4"/>
  <c r="AF55" i="4"/>
  <c r="AF56" i="4"/>
  <c r="AF57" i="4"/>
  <c r="AF58" i="4"/>
  <c r="AF59" i="4"/>
  <c r="AF60" i="4"/>
  <c r="AF61" i="4"/>
  <c r="AF62" i="4"/>
  <c r="AF63" i="4"/>
  <c r="AF64" i="4"/>
  <c r="AF65" i="4"/>
  <c r="AF66" i="4"/>
  <c r="AF67" i="4"/>
  <c r="AF68" i="4"/>
  <c r="AF69" i="4"/>
  <c r="AF70" i="4"/>
  <c r="AF71" i="4"/>
  <c r="AF72" i="4"/>
  <c r="AF73" i="4"/>
  <c r="AF74" i="4"/>
  <c r="AF75" i="4"/>
  <c r="AF76" i="4"/>
  <c r="AF77" i="4"/>
  <c r="AF78" i="4"/>
  <c r="AF79" i="4"/>
  <c r="AF80" i="4"/>
  <c r="AF81" i="4"/>
  <c r="AF82" i="4"/>
  <c r="AF83" i="4"/>
  <c r="AF84" i="4"/>
  <c r="AF85" i="4"/>
  <c r="AF86" i="4"/>
  <c r="AF87" i="4"/>
  <c r="AF88" i="4"/>
  <c r="AF89" i="4"/>
  <c r="AF90" i="4"/>
  <c r="AF91" i="4"/>
  <c r="AF92" i="4"/>
  <c r="AF93" i="4"/>
  <c r="AF94" i="4"/>
  <c r="AF95" i="4"/>
  <c r="AF96" i="4"/>
  <c r="AF97" i="4"/>
  <c r="AF98" i="4"/>
  <c r="AF99" i="4"/>
  <c r="AF100" i="4"/>
  <c r="AF101" i="4"/>
  <c r="AF102" i="4"/>
  <c r="AF103" i="4"/>
  <c r="AF104" i="4"/>
  <c r="AF105" i="4"/>
  <c r="AF106" i="4"/>
  <c r="AF107" i="4"/>
  <c r="AF108" i="4"/>
  <c r="AF109" i="4"/>
  <c r="AF110" i="4"/>
  <c r="AF111" i="4"/>
  <c r="AF112" i="4"/>
  <c r="AF113" i="4"/>
  <c r="AF114" i="4"/>
  <c r="AF115" i="4"/>
  <c r="AF116" i="4"/>
  <c r="AF117" i="4"/>
  <c r="AF118" i="4"/>
  <c r="AF119" i="4"/>
  <c r="AF120" i="4"/>
  <c r="AF121" i="4"/>
  <c r="AF122" i="4"/>
  <c r="AF123" i="4"/>
  <c r="AF124" i="4"/>
  <c r="AF125" i="4"/>
  <c r="AF126" i="4"/>
  <c r="AF127" i="4"/>
  <c r="AF128" i="4"/>
  <c r="AF129" i="4"/>
  <c r="AF130" i="4"/>
  <c r="AF131" i="4"/>
  <c r="AF132" i="4"/>
  <c r="AF133" i="4"/>
  <c r="AF134" i="4"/>
  <c r="AF135" i="4"/>
  <c r="AF136" i="4"/>
  <c r="AF137" i="4"/>
  <c r="AF138" i="4"/>
  <c r="AF139" i="4"/>
  <c r="AF140" i="4"/>
  <c r="AF141" i="4"/>
  <c r="AF142" i="4"/>
  <c r="AF143" i="4"/>
  <c r="AF144" i="4"/>
  <c r="AF145" i="4"/>
  <c r="AF146" i="4"/>
  <c r="AF147" i="4"/>
  <c r="AF148" i="4"/>
  <c r="AF149" i="4"/>
  <c r="AF150" i="4"/>
  <c r="AF151" i="4"/>
  <c r="AF152" i="4"/>
  <c r="AF153" i="4"/>
  <c r="AF154" i="4"/>
  <c r="AF155" i="4"/>
  <c r="AF156" i="4"/>
  <c r="AF157" i="4"/>
  <c r="K14" i="2" s="1"/>
  <c r="AF158" i="4"/>
  <c r="AF159" i="4"/>
  <c r="AF160" i="4"/>
  <c r="AF161" i="4"/>
  <c r="AF162" i="4"/>
  <c r="AF163" i="4"/>
  <c r="AF164" i="4"/>
  <c r="AF165" i="4"/>
  <c r="AF166" i="4"/>
  <c r="AF167" i="4"/>
  <c r="AF2" i="4"/>
  <c r="AE3" i="4"/>
  <c r="AE4" i="4"/>
  <c r="AE5" i="4"/>
  <c r="AE6" i="4"/>
  <c r="AE7" i="4"/>
  <c r="AE8" i="4"/>
  <c r="AE9" i="4"/>
  <c r="AE10" i="4"/>
  <c r="AE11" i="4"/>
  <c r="AE12" i="4"/>
  <c r="AE13" i="4"/>
  <c r="AE14" i="4"/>
  <c r="AE15" i="4"/>
  <c r="AE16" i="4"/>
  <c r="AE17" i="4"/>
  <c r="AE18" i="4"/>
  <c r="AE19" i="4"/>
  <c r="AE20" i="4"/>
  <c r="AE21" i="4"/>
  <c r="AE22" i="4"/>
  <c r="AE23" i="4"/>
  <c r="AE24" i="4"/>
  <c r="AE25" i="4"/>
  <c r="AE26" i="4"/>
  <c r="AE27" i="4"/>
  <c r="AE28" i="4"/>
  <c r="AE29" i="4"/>
  <c r="AE30" i="4"/>
  <c r="AE31" i="4"/>
  <c r="AE32" i="4"/>
  <c r="AE33" i="4"/>
  <c r="AE34" i="4"/>
  <c r="AE35" i="4"/>
  <c r="AE36" i="4"/>
  <c r="AE37" i="4"/>
  <c r="AE38" i="4"/>
  <c r="AE39" i="4"/>
  <c r="AE40" i="4"/>
  <c r="AE41" i="4"/>
  <c r="AE42" i="4"/>
  <c r="AE43" i="4"/>
  <c r="AE44" i="4"/>
  <c r="AE45" i="4"/>
  <c r="AE46" i="4"/>
  <c r="AE47" i="4"/>
  <c r="AE48" i="4"/>
  <c r="AE49" i="4"/>
  <c r="AE50" i="4"/>
  <c r="AE51" i="4"/>
  <c r="AE52" i="4"/>
  <c r="AE53" i="4"/>
  <c r="AE54" i="4"/>
  <c r="AE55" i="4"/>
  <c r="AE56" i="4"/>
  <c r="AE57" i="4"/>
  <c r="AE58" i="4"/>
  <c r="AE59" i="4"/>
  <c r="AE60" i="4"/>
  <c r="AE61" i="4"/>
  <c r="AE62" i="4"/>
  <c r="AE63" i="4"/>
  <c r="AE64" i="4"/>
  <c r="AE65" i="4"/>
  <c r="AE66" i="4"/>
  <c r="AE67" i="4"/>
  <c r="AE68" i="4"/>
  <c r="AE69" i="4"/>
  <c r="AE70" i="4"/>
  <c r="AE71" i="4"/>
  <c r="AE72" i="4"/>
  <c r="AE73" i="4"/>
  <c r="AE74" i="4"/>
  <c r="AE75" i="4"/>
  <c r="AE76" i="4"/>
  <c r="AE77" i="4"/>
  <c r="AE78" i="4"/>
  <c r="AE79" i="4"/>
  <c r="AE80" i="4"/>
  <c r="AE81" i="4"/>
  <c r="AE82" i="4"/>
  <c r="AE83" i="4"/>
  <c r="AE84" i="4"/>
  <c r="AE85" i="4"/>
  <c r="AE86" i="4"/>
  <c r="AE87" i="4"/>
  <c r="AE88" i="4"/>
  <c r="AE89" i="4"/>
  <c r="AE90" i="4"/>
  <c r="AE91" i="4"/>
  <c r="AE92" i="4"/>
  <c r="AE93" i="4"/>
  <c r="AE94" i="4"/>
  <c r="AE95" i="4"/>
  <c r="AE96" i="4"/>
  <c r="AE97" i="4"/>
  <c r="AE98" i="4"/>
  <c r="AE99" i="4"/>
  <c r="AE100" i="4"/>
  <c r="AE101" i="4"/>
  <c r="AE102" i="4"/>
  <c r="AE103" i="4"/>
  <c r="AE104" i="4"/>
  <c r="AE105" i="4"/>
  <c r="AE106" i="4"/>
  <c r="AE107" i="4"/>
  <c r="AE108" i="4"/>
  <c r="AE109" i="4"/>
  <c r="AE110" i="4"/>
  <c r="AE111" i="4"/>
  <c r="AE112" i="4"/>
  <c r="AE113" i="4"/>
  <c r="AE114" i="4"/>
  <c r="AE115" i="4"/>
  <c r="AE116" i="4"/>
  <c r="AE117" i="4"/>
  <c r="AE118" i="4"/>
  <c r="AE119" i="4"/>
  <c r="AE120" i="4"/>
  <c r="AE121" i="4"/>
  <c r="AE122" i="4"/>
  <c r="AE123" i="4"/>
  <c r="AE124" i="4"/>
  <c r="AE125" i="4"/>
  <c r="AE126" i="4"/>
  <c r="AE127" i="4"/>
  <c r="AE128" i="4"/>
  <c r="AE129" i="4"/>
  <c r="AE130" i="4"/>
  <c r="AE131" i="4"/>
  <c r="AE132" i="4"/>
  <c r="AE133" i="4"/>
  <c r="AE134" i="4"/>
  <c r="AE135" i="4"/>
  <c r="AE136" i="4"/>
  <c r="AE137" i="4"/>
  <c r="AE138" i="4"/>
  <c r="AE139" i="4"/>
  <c r="AE140" i="4"/>
  <c r="AE141" i="4"/>
  <c r="AE142" i="4"/>
  <c r="AE143" i="4"/>
  <c r="AE144" i="4"/>
  <c r="AE145" i="4"/>
  <c r="AE146" i="4"/>
  <c r="AE147" i="4"/>
  <c r="AE148" i="4"/>
  <c r="AE149" i="4"/>
  <c r="AE150" i="4"/>
  <c r="AE151" i="4"/>
  <c r="AE152" i="4"/>
  <c r="AE153" i="4"/>
  <c r="AE154" i="4"/>
  <c r="AE155" i="4"/>
  <c r="AE156" i="4"/>
  <c r="AE157" i="4"/>
  <c r="K11" i="2" s="1"/>
  <c r="AE158" i="4"/>
  <c r="AE159" i="4"/>
  <c r="AE160" i="4"/>
  <c r="AE161" i="4"/>
  <c r="AE162" i="4"/>
  <c r="AE163" i="4"/>
  <c r="AE164" i="4"/>
  <c r="AE165" i="4"/>
  <c r="AE166" i="4"/>
  <c r="AE167" i="4"/>
  <c r="AE2" i="4"/>
  <c r="AD3" i="4"/>
  <c r="AD4" i="4"/>
  <c r="AD5" i="4"/>
  <c r="AD6" i="4"/>
  <c r="AD7" i="4"/>
  <c r="AD8" i="4"/>
  <c r="AD9" i="4"/>
  <c r="AD10" i="4"/>
  <c r="AD11" i="4"/>
  <c r="AD12" i="4"/>
  <c r="AD13" i="4"/>
  <c r="AD14" i="4"/>
  <c r="AD15" i="4"/>
  <c r="AD16" i="4"/>
  <c r="AD17" i="4"/>
  <c r="AD18" i="4"/>
  <c r="AD19" i="4"/>
  <c r="AD20" i="4"/>
  <c r="AD21" i="4"/>
  <c r="AD22" i="4"/>
  <c r="AD23" i="4"/>
  <c r="AD24" i="4"/>
  <c r="AD25" i="4"/>
  <c r="AD26" i="4"/>
  <c r="AD27" i="4"/>
  <c r="AD28" i="4"/>
  <c r="AD29" i="4"/>
  <c r="AD30" i="4"/>
  <c r="AD31" i="4"/>
  <c r="AD32" i="4"/>
  <c r="AD33" i="4"/>
  <c r="AD34" i="4"/>
  <c r="AD35" i="4"/>
  <c r="AD36" i="4"/>
  <c r="AD37" i="4"/>
  <c r="AD38" i="4"/>
  <c r="AD39" i="4"/>
  <c r="AD40" i="4"/>
  <c r="AD41" i="4"/>
  <c r="AD42" i="4"/>
  <c r="AD43" i="4"/>
  <c r="AD44" i="4"/>
  <c r="AD45" i="4"/>
  <c r="AD46" i="4"/>
  <c r="AD47" i="4"/>
  <c r="AD48" i="4"/>
  <c r="AD49" i="4"/>
  <c r="AD50" i="4"/>
  <c r="AD51" i="4"/>
  <c r="AD52" i="4"/>
  <c r="AD53" i="4"/>
  <c r="AD54" i="4"/>
  <c r="AD55" i="4"/>
  <c r="AD56" i="4"/>
  <c r="AD57" i="4"/>
  <c r="AD58" i="4"/>
  <c r="AD59" i="4"/>
  <c r="AD60" i="4"/>
  <c r="AD61" i="4"/>
  <c r="AD62" i="4"/>
  <c r="AD63" i="4"/>
  <c r="AD64" i="4"/>
  <c r="AD65" i="4"/>
  <c r="AD66" i="4"/>
  <c r="AD67" i="4"/>
  <c r="AD68" i="4"/>
  <c r="AD69" i="4"/>
  <c r="AD70" i="4"/>
  <c r="AD71" i="4"/>
  <c r="AD72" i="4"/>
  <c r="AD73" i="4"/>
  <c r="AD74" i="4"/>
  <c r="AD75" i="4"/>
  <c r="AD76" i="4"/>
  <c r="AD77" i="4"/>
  <c r="AD78" i="4"/>
  <c r="AD79" i="4"/>
  <c r="AD80" i="4"/>
  <c r="AD81" i="4"/>
  <c r="AD82" i="4"/>
  <c r="AD83" i="4"/>
  <c r="AD84" i="4"/>
  <c r="AD85" i="4"/>
  <c r="AD86" i="4"/>
  <c r="AD87" i="4"/>
  <c r="AD88" i="4"/>
  <c r="AD89" i="4"/>
  <c r="AD90" i="4"/>
  <c r="AD91" i="4"/>
  <c r="AD92" i="4"/>
  <c r="AD93" i="4"/>
  <c r="AD94" i="4"/>
  <c r="AD95" i="4"/>
  <c r="AD96" i="4"/>
  <c r="AD97" i="4"/>
  <c r="AD98" i="4"/>
  <c r="AD99" i="4"/>
  <c r="AD100" i="4"/>
  <c r="AD101" i="4"/>
  <c r="AD102" i="4"/>
  <c r="AD103" i="4"/>
  <c r="AD104" i="4"/>
  <c r="AD105" i="4"/>
  <c r="AD106" i="4"/>
  <c r="AD107" i="4"/>
  <c r="AD108" i="4"/>
  <c r="AD109" i="4"/>
  <c r="AD110" i="4"/>
  <c r="AD111" i="4"/>
  <c r="AD112" i="4"/>
  <c r="AD113" i="4"/>
  <c r="AD114" i="4"/>
  <c r="AD115" i="4"/>
  <c r="AD116" i="4"/>
  <c r="AD117" i="4"/>
  <c r="AD118" i="4"/>
  <c r="AD119" i="4"/>
  <c r="AD120" i="4"/>
  <c r="AD121" i="4"/>
  <c r="AD122" i="4"/>
  <c r="AD123" i="4"/>
  <c r="AD124" i="4"/>
  <c r="AD125" i="4"/>
  <c r="AD126" i="4"/>
  <c r="AD127" i="4"/>
  <c r="AD128" i="4"/>
  <c r="AD129" i="4"/>
  <c r="AD130" i="4"/>
  <c r="AD131" i="4"/>
  <c r="AD132" i="4"/>
  <c r="AD133" i="4"/>
  <c r="AD134" i="4"/>
  <c r="AD135" i="4"/>
  <c r="AD136" i="4"/>
  <c r="AD137" i="4"/>
  <c r="AD138" i="4"/>
  <c r="AD139" i="4"/>
  <c r="AD140" i="4"/>
  <c r="AD141" i="4"/>
  <c r="AD142" i="4"/>
  <c r="AD143" i="4"/>
  <c r="AD144" i="4"/>
  <c r="AD145" i="4"/>
  <c r="AD146" i="4"/>
  <c r="AD147" i="4"/>
  <c r="AD148" i="4"/>
  <c r="AD149" i="4"/>
  <c r="AD150" i="4"/>
  <c r="AD151" i="4"/>
  <c r="AD152" i="4"/>
  <c r="AD153" i="4"/>
  <c r="AD154" i="4"/>
  <c r="AD155" i="4"/>
  <c r="AD156" i="4"/>
  <c r="AD157" i="4"/>
  <c r="AD158" i="4"/>
  <c r="AD159" i="4"/>
  <c r="AD160" i="4"/>
  <c r="AD161" i="4"/>
  <c r="AD162" i="4"/>
  <c r="AD163" i="4"/>
  <c r="AD164" i="4"/>
  <c r="AD165" i="4"/>
  <c r="AD166" i="4"/>
  <c r="AD167" i="4"/>
  <c r="K8" i="2"/>
  <c r="AD2" i="4"/>
  <c r="AQ13" i="10"/>
  <c r="AR13" i="10" s="1"/>
  <c r="AK13" i="10"/>
  <c r="AL13" i="10" s="1"/>
  <c r="A18" i="12"/>
  <c r="AO13" i="10"/>
  <c r="AP13" i="10" s="1"/>
  <c r="AS13" i="10"/>
  <c r="AT13" i="10" s="1"/>
  <c r="AM13" i="10"/>
  <c r="AN13" i="10" s="1"/>
  <c r="AW13" i="10"/>
  <c r="AX13" i="10" s="1"/>
  <c r="AU13" i="10"/>
  <c r="AV13" i="10" s="1"/>
  <c r="C5" i="12"/>
  <c r="D5" i="12" s="1"/>
  <c r="B2" i="10"/>
  <c r="C2" i="10" s="1"/>
  <c r="B3" i="10"/>
  <c r="C3" i="10" s="1"/>
  <c r="B4" i="10"/>
  <c r="C4" i="10" s="1"/>
  <c r="B5" i="10"/>
  <c r="C5" i="10" s="1"/>
  <c r="B6" i="10"/>
  <c r="C6" i="10" s="1"/>
  <c r="B7" i="10"/>
  <c r="C7" i="10" s="1"/>
  <c r="B8" i="10"/>
  <c r="C8" i="10" s="1"/>
  <c r="B9" i="10"/>
  <c r="C9" i="10" s="1"/>
  <c r="B10" i="10"/>
  <c r="C10" i="10" s="1"/>
  <c r="B11" i="10"/>
  <c r="C11" i="10" s="1"/>
  <c r="B12" i="10"/>
  <c r="C12" i="10" s="1"/>
  <c r="B13" i="10"/>
  <c r="C13" i="10" s="1"/>
  <c r="B14" i="10"/>
  <c r="C14" i="10" s="1"/>
  <c r="B15" i="10"/>
  <c r="C15" i="10" s="1"/>
  <c r="B16" i="10"/>
  <c r="C16" i="10" s="1"/>
  <c r="B17" i="10"/>
  <c r="C17" i="10" s="1"/>
  <c r="B18" i="10"/>
  <c r="C18" i="10" s="1"/>
  <c r="B19" i="10"/>
  <c r="C19" i="10" s="1"/>
  <c r="B20" i="10"/>
  <c r="C20" i="10" s="1"/>
  <c r="B21" i="10"/>
  <c r="C21" i="10" s="1"/>
  <c r="B22" i="10"/>
  <c r="C22" i="10" s="1"/>
  <c r="B23" i="10"/>
  <c r="C23" i="10" s="1"/>
  <c r="B24" i="10"/>
  <c r="C24" i="10" s="1"/>
  <c r="B25" i="10"/>
  <c r="C25" i="10" s="1"/>
  <c r="B26" i="10"/>
  <c r="C26" i="10" s="1"/>
  <c r="B27" i="10"/>
  <c r="C27" i="10" s="1"/>
  <c r="B28" i="10"/>
  <c r="C28" i="10" s="1"/>
  <c r="B29" i="10"/>
  <c r="C29" i="10" s="1"/>
  <c r="B30" i="10"/>
  <c r="C30" i="10" s="1"/>
  <c r="B31" i="10"/>
  <c r="C31" i="10" s="1"/>
  <c r="B32" i="10"/>
  <c r="C32" i="10" s="1"/>
  <c r="B33" i="10"/>
  <c r="C33" i="10" s="1"/>
  <c r="B34" i="10"/>
  <c r="C34" i="10" s="1"/>
  <c r="B35" i="10"/>
  <c r="C35" i="10" s="1"/>
  <c r="B36" i="10"/>
  <c r="C36" i="10" s="1"/>
  <c r="B37" i="10"/>
  <c r="C37" i="10" s="1"/>
  <c r="B38" i="10"/>
  <c r="C38" i="10" s="1"/>
  <c r="B39" i="10"/>
  <c r="C39" i="10" s="1"/>
  <c r="B40" i="10"/>
  <c r="C40" i="10" s="1"/>
  <c r="B41" i="10"/>
  <c r="C41" i="10" s="1"/>
  <c r="B42" i="10"/>
  <c r="C42" i="10" s="1"/>
  <c r="B43" i="10"/>
  <c r="C43" i="10" s="1"/>
  <c r="E17" i="10"/>
  <c r="AI3" i="10"/>
  <c r="AI4" i="10"/>
  <c r="AI5" i="10"/>
  <c r="AI6" i="10"/>
  <c r="AI7" i="10"/>
  <c r="AI8" i="10"/>
  <c r="AI9" i="10"/>
  <c r="AI10" i="10"/>
  <c r="AI11" i="10"/>
  <c r="AI12" i="10"/>
  <c r="AI13" i="10"/>
  <c r="AI14" i="10"/>
  <c r="AI15" i="10"/>
  <c r="AI16" i="10"/>
  <c r="AI17" i="10"/>
  <c r="AI18" i="10"/>
  <c r="AI19" i="10"/>
  <c r="AI20" i="10"/>
  <c r="AI21" i="10"/>
  <c r="AI22" i="10"/>
  <c r="AI23" i="10"/>
  <c r="AI24" i="10"/>
  <c r="AI25" i="10"/>
  <c r="AI26" i="10"/>
  <c r="AI27" i="10"/>
  <c r="AI28" i="10"/>
  <c r="AI29" i="10"/>
  <c r="AI30" i="10"/>
  <c r="AI31" i="10"/>
  <c r="AI32" i="10"/>
  <c r="AI33" i="10"/>
  <c r="AI34" i="10"/>
  <c r="AI35" i="10"/>
  <c r="AI36" i="10"/>
  <c r="AI37" i="10"/>
  <c r="AI38" i="10"/>
  <c r="AI39" i="10"/>
  <c r="AI40" i="10"/>
  <c r="AI41" i="10"/>
  <c r="AI42" i="10"/>
  <c r="AI43" i="10"/>
  <c r="AE3" i="10"/>
  <c r="AE4" i="10"/>
  <c r="AE5" i="10"/>
  <c r="AE6" i="10"/>
  <c r="AE7" i="10"/>
  <c r="AE8" i="10"/>
  <c r="AE9" i="10"/>
  <c r="AE10" i="10"/>
  <c r="AE11" i="10"/>
  <c r="AE12" i="10"/>
  <c r="AE13" i="10"/>
  <c r="AE14" i="10"/>
  <c r="AE15" i="10"/>
  <c r="AE16" i="10"/>
  <c r="AE17" i="10"/>
  <c r="AE18" i="10"/>
  <c r="AE19" i="10"/>
  <c r="AE20" i="10"/>
  <c r="AE21" i="10"/>
  <c r="AE22" i="10"/>
  <c r="AE23" i="10"/>
  <c r="AE24" i="10"/>
  <c r="AE25" i="10"/>
  <c r="AE26" i="10"/>
  <c r="AE27" i="10"/>
  <c r="AE28" i="10"/>
  <c r="AE29" i="10"/>
  <c r="AE30" i="10"/>
  <c r="AE31" i="10"/>
  <c r="AE32" i="10"/>
  <c r="AE33" i="10"/>
  <c r="AE34" i="10"/>
  <c r="AE35" i="10"/>
  <c r="AE36" i="10"/>
  <c r="AE37" i="10"/>
  <c r="AE38" i="10"/>
  <c r="AE39" i="10"/>
  <c r="AE40" i="10"/>
  <c r="AE41" i="10"/>
  <c r="AE42" i="10"/>
  <c r="AE43" i="10"/>
  <c r="AA3" i="10"/>
  <c r="AA4" i="10"/>
  <c r="AA5" i="10"/>
  <c r="AA6" i="10"/>
  <c r="AA7" i="10"/>
  <c r="AA8" i="10"/>
  <c r="AA9" i="10"/>
  <c r="AA10" i="10"/>
  <c r="AA11" i="10"/>
  <c r="AA12" i="10"/>
  <c r="AA13" i="10"/>
  <c r="AA14" i="10"/>
  <c r="AA15" i="10"/>
  <c r="AA16" i="10"/>
  <c r="AA17" i="10"/>
  <c r="AA18" i="10"/>
  <c r="AA19" i="10"/>
  <c r="AA20" i="10"/>
  <c r="AA21" i="10"/>
  <c r="AA22" i="10"/>
  <c r="AA23" i="10"/>
  <c r="AA24" i="10"/>
  <c r="AA25" i="10"/>
  <c r="AA26" i="10"/>
  <c r="AA27" i="10"/>
  <c r="AA28" i="10"/>
  <c r="AA29" i="10"/>
  <c r="AA30" i="10"/>
  <c r="AA31" i="10"/>
  <c r="AA32" i="10"/>
  <c r="AA33" i="10"/>
  <c r="AA34" i="10"/>
  <c r="AA35" i="10"/>
  <c r="AA36" i="10"/>
  <c r="AA37" i="10"/>
  <c r="AA38" i="10"/>
  <c r="AA39" i="10"/>
  <c r="AA40" i="10"/>
  <c r="AA41" i="10"/>
  <c r="AA42" i="10"/>
  <c r="AA43" i="10"/>
  <c r="W3" i="10"/>
  <c r="W4" i="10"/>
  <c r="W5" i="10"/>
  <c r="W6" i="10"/>
  <c r="W7" i="10"/>
  <c r="W8" i="10"/>
  <c r="W9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33" i="10"/>
  <c r="W34" i="10"/>
  <c r="W35" i="10"/>
  <c r="W36" i="10"/>
  <c r="W37" i="10"/>
  <c r="W38" i="10"/>
  <c r="W39" i="10"/>
  <c r="W40" i="10"/>
  <c r="W41" i="10"/>
  <c r="W42" i="10"/>
  <c r="W43" i="10"/>
  <c r="S3" i="10"/>
  <c r="S4" i="10"/>
  <c r="S5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O3" i="10"/>
  <c r="O4" i="10"/>
  <c r="O5" i="10"/>
  <c r="O6" i="10"/>
  <c r="O7" i="10"/>
  <c r="O8" i="10"/>
  <c r="O9" i="10"/>
  <c r="O10" i="10"/>
  <c r="O11" i="10"/>
  <c r="O12" i="10"/>
  <c r="O13" i="10"/>
  <c r="O14" i="10"/>
  <c r="O15" i="10"/>
  <c r="O16" i="10"/>
  <c r="O17" i="10"/>
  <c r="O18" i="10"/>
  <c r="O19" i="10"/>
  <c r="O20" i="10"/>
  <c r="O21" i="10"/>
  <c r="O22" i="10"/>
  <c r="O23" i="10"/>
  <c r="O24" i="10"/>
  <c r="O25" i="10"/>
  <c r="O26" i="10"/>
  <c r="O27" i="10"/>
  <c r="O28" i="10"/>
  <c r="O29" i="10"/>
  <c r="O30" i="10"/>
  <c r="O31" i="10"/>
  <c r="O32" i="10"/>
  <c r="O33" i="10"/>
  <c r="O34" i="10"/>
  <c r="O35" i="10"/>
  <c r="O36" i="10"/>
  <c r="O37" i="10"/>
  <c r="O38" i="10"/>
  <c r="O39" i="10"/>
  <c r="O40" i="10"/>
  <c r="O41" i="10"/>
  <c r="O42" i="10"/>
  <c r="O43" i="10"/>
  <c r="D3" i="10"/>
  <c r="E3" i="10"/>
  <c r="F3" i="10"/>
  <c r="H3" i="10" s="1"/>
  <c r="G3" i="10"/>
  <c r="I3" i="10"/>
  <c r="J3" i="10"/>
  <c r="K3" i="10"/>
  <c r="M3" i="10"/>
  <c r="N3" i="10"/>
  <c r="Q3" i="10"/>
  <c r="R3" i="10"/>
  <c r="U3" i="10"/>
  <c r="V3" i="10"/>
  <c r="Y3" i="10"/>
  <c r="Z3" i="10"/>
  <c r="AC3" i="10"/>
  <c r="AD3" i="10"/>
  <c r="AG3" i="10"/>
  <c r="AH3" i="10"/>
  <c r="AK3" i="10"/>
  <c r="AL3" i="10" s="1"/>
  <c r="AM3" i="10"/>
  <c r="AN3" i="10" s="1"/>
  <c r="AO3" i="10"/>
  <c r="AP3" i="10" s="1"/>
  <c r="AQ3" i="10"/>
  <c r="AR3" i="10" s="1"/>
  <c r="AS3" i="10"/>
  <c r="AT3" i="10" s="1"/>
  <c r="AU3" i="10"/>
  <c r="AV3" i="10" s="1"/>
  <c r="AW3" i="10"/>
  <c r="AX3" i="10" s="1"/>
  <c r="D4" i="10"/>
  <c r="E4" i="10"/>
  <c r="F4" i="10"/>
  <c r="H4" i="10" s="1"/>
  <c r="G4" i="10"/>
  <c r="I4" i="10"/>
  <c r="J4" i="10"/>
  <c r="K4" i="10"/>
  <c r="M4" i="10"/>
  <c r="N4" i="10"/>
  <c r="Q4" i="10"/>
  <c r="R4" i="10"/>
  <c r="U4" i="10"/>
  <c r="V4" i="10"/>
  <c r="Y4" i="10"/>
  <c r="Z4" i="10"/>
  <c r="AC4" i="10"/>
  <c r="AD4" i="10"/>
  <c r="AG4" i="10"/>
  <c r="AH4" i="10"/>
  <c r="AK4" i="10"/>
  <c r="AL4" i="10" s="1"/>
  <c r="AM4" i="10"/>
  <c r="AN4" i="10" s="1"/>
  <c r="AO4" i="10"/>
  <c r="AP4" i="10" s="1"/>
  <c r="AQ4" i="10"/>
  <c r="AR4" i="10" s="1"/>
  <c r="AS4" i="10"/>
  <c r="AT4" i="10" s="1"/>
  <c r="AU4" i="10"/>
  <c r="AV4" i="10" s="1"/>
  <c r="AW4" i="10"/>
  <c r="AX4" i="10" s="1"/>
  <c r="D5" i="10"/>
  <c r="E5" i="10"/>
  <c r="F5" i="10"/>
  <c r="H5" i="10" s="1"/>
  <c r="G5" i="10"/>
  <c r="I5" i="10"/>
  <c r="J5" i="10"/>
  <c r="K5" i="10"/>
  <c r="M5" i="10"/>
  <c r="N5" i="10"/>
  <c r="Q5" i="10"/>
  <c r="R5" i="10"/>
  <c r="U5" i="10"/>
  <c r="V5" i="10"/>
  <c r="Y5" i="10"/>
  <c r="Z5" i="10"/>
  <c r="AC5" i="10"/>
  <c r="AD5" i="10"/>
  <c r="AG5" i="10"/>
  <c r="AH5" i="10"/>
  <c r="AK5" i="10"/>
  <c r="AL5" i="10" s="1"/>
  <c r="AM5" i="10"/>
  <c r="AN5" i="10" s="1"/>
  <c r="AO5" i="10"/>
  <c r="AP5" i="10" s="1"/>
  <c r="AQ5" i="10"/>
  <c r="AR5" i="10" s="1"/>
  <c r="AS5" i="10"/>
  <c r="AT5" i="10" s="1"/>
  <c r="AU5" i="10"/>
  <c r="AV5" i="10" s="1"/>
  <c r="AW5" i="10"/>
  <c r="AX5" i="10" s="1"/>
  <c r="D6" i="10"/>
  <c r="E6" i="10"/>
  <c r="F6" i="10"/>
  <c r="H6" i="10" s="1"/>
  <c r="G6" i="10"/>
  <c r="I6" i="10"/>
  <c r="J6" i="10"/>
  <c r="K6" i="10"/>
  <c r="M6" i="10"/>
  <c r="N6" i="10"/>
  <c r="Q6" i="10"/>
  <c r="R6" i="10"/>
  <c r="U6" i="10"/>
  <c r="V6" i="10"/>
  <c r="Y6" i="10"/>
  <c r="Z6" i="10"/>
  <c r="AC6" i="10"/>
  <c r="AD6" i="10"/>
  <c r="AG6" i="10"/>
  <c r="AH6" i="10"/>
  <c r="AK6" i="10"/>
  <c r="AL6" i="10" s="1"/>
  <c r="AM6" i="10"/>
  <c r="AN6" i="10" s="1"/>
  <c r="AO6" i="10"/>
  <c r="AP6" i="10" s="1"/>
  <c r="AQ6" i="10"/>
  <c r="AR6" i="10" s="1"/>
  <c r="AS6" i="10"/>
  <c r="AT6" i="10" s="1"/>
  <c r="AU6" i="10"/>
  <c r="AV6" i="10" s="1"/>
  <c r="AW6" i="10"/>
  <c r="AX6" i="10" s="1"/>
  <c r="D7" i="10"/>
  <c r="E7" i="10"/>
  <c r="F7" i="10"/>
  <c r="H7" i="10" s="1"/>
  <c r="G7" i="10"/>
  <c r="I7" i="10"/>
  <c r="J7" i="10"/>
  <c r="K7" i="10"/>
  <c r="M7" i="10"/>
  <c r="N7" i="10"/>
  <c r="Q7" i="10"/>
  <c r="R7" i="10"/>
  <c r="U7" i="10"/>
  <c r="V7" i="10"/>
  <c r="Y7" i="10"/>
  <c r="Z7" i="10"/>
  <c r="AC7" i="10"/>
  <c r="AD7" i="10"/>
  <c r="AG7" i="10"/>
  <c r="AH7" i="10"/>
  <c r="AK7" i="10"/>
  <c r="AL7" i="10" s="1"/>
  <c r="AM7" i="10"/>
  <c r="AN7" i="10" s="1"/>
  <c r="AO7" i="10"/>
  <c r="AP7" i="10" s="1"/>
  <c r="AQ7" i="10"/>
  <c r="AR7" i="10" s="1"/>
  <c r="AS7" i="10"/>
  <c r="AT7" i="10" s="1"/>
  <c r="AU7" i="10"/>
  <c r="AV7" i="10" s="1"/>
  <c r="AW7" i="10"/>
  <c r="AX7" i="10" s="1"/>
  <c r="D8" i="10"/>
  <c r="E8" i="10"/>
  <c r="F8" i="10"/>
  <c r="H8" i="10" s="1"/>
  <c r="G8" i="10"/>
  <c r="I8" i="10"/>
  <c r="J8" i="10"/>
  <c r="K8" i="10"/>
  <c r="M8" i="10"/>
  <c r="N8" i="10"/>
  <c r="Q8" i="10"/>
  <c r="R8" i="10"/>
  <c r="U8" i="10"/>
  <c r="V8" i="10"/>
  <c r="Y8" i="10"/>
  <c r="Z8" i="10"/>
  <c r="AC8" i="10"/>
  <c r="AD8" i="10"/>
  <c r="AG8" i="10"/>
  <c r="AH8" i="10"/>
  <c r="AK8" i="10"/>
  <c r="AL8" i="10" s="1"/>
  <c r="AM8" i="10"/>
  <c r="AN8" i="10" s="1"/>
  <c r="AO8" i="10"/>
  <c r="AP8" i="10" s="1"/>
  <c r="AQ8" i="10"/>
  <c r="AR8" i="10" s="1"/>
  <c r="AS8" i="10"/>
  <c r="AT8" i="10" s="1"/>
  <c r="AU8" i="10"/>
  <c r="AV8" i="10" s="1"/>
  <c r="AW8" i="10"/>
  <c r="AX8" i="10" s="1"/>
  <c r="D9" i="10"/>
  <c r="E9" i="10"/>
  <c r="F9" i="10"/>
  <c r="H9" i="10" s="1"/>
  <c r="G9" i="10"/>
  <c r="I9" i="10"/>
  <c r="J9" i="10"/>
  <c r="K9" i="10"/>
  <c r="M9" i="10"/>
  <c r="N9" i="10"/>
  <c r="Q9" i="10"/>
  <c r="R9" i="10"/>
  <c r="U9" i="10"/>
  <c r="V9" i="10"/>
  <c r="Y9" i="10"/>
  <c r="Z9" i="10"/>
  <c r="AC9" i="10"/>
  <c r="AD9" i="10"/>
  <c r="AG9" i="10"/>
  <c r="AH9" i="10"/>
  <c r="AK9" i="10"/>
  <c r="AL9" i="10" s="1"/>
  <c r="AM9" i="10"/>
  <c r="AN9" i="10" s="1"/>
  <c r="AO9" i="10"/>
  <c r="AP9" i="10" s="1"/>
  <c r="AQ9" i="10"/>
  <c r="AR9" i="10" s="1"/>
  <c r="AS9" i="10"/>
  <c r="AT9" i="10" s="1"/>
  <c r="AU9" i="10"/>
  <c r="AV9" i="10" s="1"/>
  <c r="AW9" i="10"/>
  <c r="AX9" i="10" s="1"/>
  <c r="D10" i="10"/>
  <c r="E10" i="10"/>
  <c r="F10" i="10"/>
  <c r="H10" i="10" s="1"/>
  <c r="G10" i="10"/>
  <c r="I10" i="10"/>
  <c r="J10" i="10"/>
  <c r="K10" i="10"/>
  <c r="M10" i="10"/>
  <c r="N10" i="10"/>
  <c r="Q10" i="10"/>
  <c r="R10" i="10"/>
  <c r="U10" i="10"/>
  <c r="V10" i="10"/>
  <c r="Y10" i="10"/>
  <c r="Z10" i="10"/>
  <c r="AC10" i="10"/>
  <c r="AD10" i="10"/>
  <c r="AG10" i="10"/>
  <c r="AH10" i="10"/>
  <c r="AK10" i="10"/>
  <c r="AL10" i="10" s="1"/>
  <c r="AM10" i="10"/>
  <c r="AN10" i="10" s="1"/>
  <c r="AO10" i="10"/>
  <c r="AP10" i="10" s="1"/>
  <c r="AQ10" i="10"/>
  <c r="AR10" i="10" s="1"/>
  <c r="AS10" i="10"/>
  <c r="AT10" i="10" s="1"/>
  <c r="AU10" i="10"/>
  <c r="AV10" i="10" s="1"/>
  <c r="AW10" i="10"/>
  <c r="AX10" i="10" s="1"/>
  <c r="D11" i="10"/>
  <c r="E11" i="10"/>
  <c r="F11" i="10"/>
  <c r="H11" i="10" s="1"/>
  <c r="G11" i="10"/>
  <c r="I11" i="10"/>
  <c r="J11" i="10"/>
  <c r="K11" i="10"/>
  <c r="M11" i="10"/>
  <c r="N11" i="10"/>
  <c r="Q11" i="10"/>
  <c r="R11" i="10"/>
  <c r="U11" i="10"/>
  <c r="V11" i="10"/>
  <c r="Y11" i="10"/>
  <c r="Z11" i="10"/>
  <c r="AC11" i="10"/>
  <c r="AD11" i="10"/>
  <c r="AG11" i="10"/>
  <c r="AH11" i="10"/>
  <c r="AK11" i="10"/>
  <c r="AL11" i="10" s="1"/>
  <c r="AM11" i="10"/>
  <c r="AN11" i="10" s="1"/>
  <c r="AO11" i="10"/>
  <c r="AP11" i="10" s="1"/>
  <c r="AQ11" i="10"/>
  <c r="AR11" i="10" s="1"/>
  <c r="AS11" i="10"/>
  <c r="AT11" i="10" s="1"/>
  <c r="AU11" i="10"/>
  <c r="AV11" i="10" s="1"/>
  <c r="AW11" i="10"/>
  <c r="AX11" i="10" s="1"/>
  <c r="D12" i="10"/>
  <c r="E12" i="10"/>
  <c r="F12" i="10"/>
  <c r="H12" i="10" s="1"/>
  <c r="G12" i="10"/>
  <c r="I12" i="10"/>
  <c r="J12" i="10"/>
  <c r="K12" i="10"/>
  <c r="M12" i="10"/>
  <c r="N12" i="10"/>
  <c r="Q12" i="10"/>
  <c r="R12" i="10"/>
  <c r="U12" i="10"/>
  <c r="V12" i="10"/>
  <c r="Y12" i="10"/>
  <c r="Z12" i="10"/>
  <c r="AC12" i="10"/>
  <c r="AD12" i="10"/>
  <c r="AG12" i="10"/>
  <c r="AH12" i="10"/>
  <c r="AK12" i="10"/>
  <c r="AL12" i="10" s="1"/>
  <c r="AM12" i="10"/>
  <c r="AN12" i="10" s="1"/>
  <c r="AO12" i="10"/>
  <c r="AP12" i="10" s="1"/>
  <c r="AQ12" i="10"/>
  <c r="AR12" i="10" s="1"/>
  <c r="AS12" i="10"/>
  <c r="AT12" i="10" s="1"/>
  <c r="AU12" i="10"/>
  <c r="AV12" i="10" s="1"/>
  <c r="AW12" i="10"/>
  <c r="AX12" i="10" s="1"/>
  <c r="D13" i="10"/>
  <c r="E13" i="10"/>
  <c r="F13" i="10"/>
  <c r="G13" i="10"/>
  <c r="I13" i="10"/>
  <c r="J13" i="10"/>
  <c r="K13" i="10"/>
  <c r="M13" i="10"/>
  <c r="N13" i="10"/>
  <c r="Q13" i="10"/>
  <c r="R13" i="10"/>
  <c r="U13" i="10"/>
  <c r="V13" i="10"/>
  <c r="Y13" i="10"/>
  <c r="Z13" i="10"/>
  <c r="AC13" i="10"/>
  <c r="AD13" i="10"/>
  <c r="AG13" i="10"/>
  <c r="AH13" i="10"/>
  <c r="D14" i="10"/>
  <c r="E14" i="10"/>
  <c r="F14" i="10"/>
  <c r="H14" i="10" s="1"/>
  <c r="G14" i="10"/>
  <c r="I14" i="10"/>
  <c r="J14" i="10"/>
  <c r="K14" i="10"/>
  <c r="M14" i="10"/>
  <c r="N14" i="10"/>
  <c r="Q14" i="10"/>
  <c r="R14" i="10"/>
  <c r="U14" i="10"/>
  <c r="V14" i="10"/>
  <c r="Y14" i="10"/>
  <c r="Z14" i="10"/>
  <c r="AC14" i="10"/>
  <c r="AD14" i="10"/>
  <c r="AG14" i="10"/>
  <c r="AH14" i="10"/>
  <c r="AK14" i="10"/>
  <c r="AL14" i="10" s="1"/>
  <c r="AM14" i="10"/>
  <c r="AN14" i="10" s="1"/>
  <c r="AO14" i="10"/>
  <c r="AP14" i="10" s="1"/>
  <c r="AQ14" i="10"/>
  <c r="AR14" i="10" s="1"/>
  <c r="AS14" i="10"/>
  <c r="AT14" i="10" s="1"/>
  <c r="AU14" i="10"/>
  <c r="AV14" i="10" s="1"/>
  <c r="AW14" i="10"/>
  <c r="AX14" i="10" s="1"/>
  <c r="D15" i="10"/>
  <c r="E15" i="10"/>
  <c r="F15" i="10"/>
  <c r="H15" i="10" s="1"/>
  <c r="G15" i="10"/>
  <c r="I15" i="10"/>
  <c r="J15" i="10"/>
  <c r="K15" i="10"/>
  <c r="M15" i="10"/>
  <c r="N15" i="10"/>
  <c r="Q15" i="10"/>
  <c r="R15" i="10"/>
  <c r="U15" i="10"/>
  <c r="V15" i="10"/>
  <c r="Y15" i="10"/>
  <c r="Z15" i="10"/>
  <c r="AC15" i="10"/>
  <c r="AD15" i="10"/>
  <c r="AG15" i="10"/>
  <c r="AH15" i="10"/>
  <c r="AK15" i="10"/>
  <c r="AL15" i="10" s="1"/>
  <c r="AM15" i="10"/>
  <c r="AN15" i="10" s="1"/>
  <c r="AO15" i="10"/>
  <c r="AP15" i="10" s="1"/>
  <c r="AQ15" i="10"/>
  <c r="AR15" i="10" s="1"/>
  <c r="AS15" i="10"/>
  <c r="AT15" i="10" s="1"/>
  <c r="AU15" i="10"/>
  <c r="AV15" i="10" s="1"/>
  <c r="AW15" i="10"/>
  <c r="AX15" i="10" s="1"/>
  <c r="D16" i="10"/>
  <c r="E16" i="10"/>
  <c r="F16" i="10"/>
  <c r="H16" i="10" s="1"/>
  <c r="G16" i="10"/>
  <c r="I16" i="10"/>
  <c r="J16" i="10"/>
  <c r="K16" i="10"/>
  <c r="M16" i="10"/>
  <c r="N16" i="10"/>
  <c r="Q16" i="10"/>
  <c r="R16" i="10"/>
  <c r="U16" i="10"/>
  <c r="V16" i="10"/>
  <c r="Y16" i="10"/>
  <c r="Z16" i="10"/>
  <c r="AC16" i="10"/>
  <c r="AD16" i="10"/>
  <c r="AG16" i="10"/>
  <c r="AH16" i="10"/>
  <c r="AK16" i="10"/>
  <c r="AL16" i="10" s="1"/>
  <c r="AM16" i="10"/>
  <c r="AN16" i="10" s="1"/>
  <c r="AO16" i="10"/>
  <c r="AP16" i="10" s="1"/>
  <c r="AQ16" i="10"/>
  <c r="AR16" i="10" s="1"/>
  <c r="AS16" i="10"/>
  <c r="AT16" i="10" s="1"/>
  <c r="AU16" i="10"/>
  <c r="AV16" i="10" s="1"/>
  <c r="AW16" i="10"/>
  <c r="AX16" i="10" s="1"/>
  <c r="D17" i="10"/>
  <c r="F17" i="10"/>
  <c r="H17" i="10" s="1"/>
  <c r="G17" i="10"/>
  <c r="I17" i="10"/>
  <c r="J17" i="10"/>
  <c r="K17" i="10"/>
  <c r="M17" i="10"/>
  <c r="N17" i="10"/>
  <c r="Q17" i="10"/>
  <c r="R17" i="10"/>
  <c r="U17" i="10"/>
  <c r="V17" i="10"/>
  <c r="Y17" i="10"/>
  <c r="Z17" i="10"/>
  <c r="AC17" i="10"/>
  <c r="AD17" i="10"/>
  <c r="AG17" i="10"/>
  <c r="AH17" i="10"/>
  <c r="AK17" i="10"/>
  <c r="AL17" i="10" s="1"/>
  <c r="AM17" i="10"/>
  <c r="AN17" i="10" s="1"/>
  <c r="AO17" i="10"/>
  <c r="AP17" i="10" s="1"/>
  <c r="AQ17" i="10"/>
  <c r="AR17" i="10" s="1"/>
  <c r="AS17" i="10"/>
  <c r="AT17" i="10" s="1"/>
  <c r="AU17" i="10"/>
  <c r="AV17" i="10" s="1"/>
  <c r="AW17" i="10"/>
  <c r="AX17" i="10" s="1"/>
  <c r="D18" i="10"/>
  <c r="E18" i="10"/>
  <c r="F18" i="10"/>
  <c r="H18" i="10" s="1"/>
  <c r="G18" i="10"/>
  <c r="I18" i="10"/>
  <c r="J18" i="10"/>
  <c r="K18" i="10"/>
  <c r="M18" i="10"/>
  <c r="N18" i="10"/>
  <c r="Q18" i="10"/>
  <c r="R18" i="10"/>
  <c r="U18" i="10"/>
  <c r="V18" i="10"/>
  <c r="Y18" i="10"/>
  <c r="Z18" i="10"/>
  <c r="AC18" i="10"/>
  <c r="AD18" i="10"/>
  <c r="AG18" i="10"/>
  <c r="AH18" i="10"/>
  <c r="AK18" i="10"/>
  <c r="AL18" i="10" s="1"/>
  <c r="AM18" i="10"/>
  <c r="AN18" i="10" s="1"/>
  <c r="AO18" i="10"/>
  <c r="AP18" i="10" s="1"/>
  <c r="AQ18" i="10"/>
  <c r="AR18" i="10" s="1"/>
  <c r="AS18" i="10"/>
  <c r="AT18" i="10" s="1"/>
  <c r="AU18" i="10"/>
  <c r="AV18" i="10" s="1"/>
  <c r="AW18" i="10"/>
  <c r="AX18" i="10" s="1"/>
  <c r="D19" i="10"/>
  <c r="E19" i="10"/>
  <c r="F19" i="10"/>
  <c r="H19" i="10" s="1"/>
  <c r="G19" i="10"/>
  <c r="I19" i="10"/>
  <c r="J19" i="10"/>
  <c r="K19" i="10"/>
  <c r="M19" i="10"/>
  <c r="N19" i="10"/>
  <c r="Q19" i="10"/>
  <c r="R19" i="10"/>
  <c r="U19" i="10"/>
  <c r="V19" i="10"/>
  <c r="Y19" i="10"/>
  <c r="Z19" i="10"/>
  <c r="AC19" i="10"/>
  <c r="AD19" i="10"/>
  <c r="AG19" i="10"/>
  <c r="AH19" i="10"/>
  <c r="AK19" i="10"/>
  <c r="AL19" i="10" s="1"/>
  <c r="AM19" i="10"/>
  <c r="AN19" i="10" s="1"/>
  <c r="AO19" i="10"/>
  <c r="AP19" i="10" s="1"/>
  <c r="AQ19" i="10"/>
  <c r="AR19" i="10" s="1"/>
  <c r="AS19" i="10"/>
  <c r="AT19" i="10" s="1"/>
  <c r="AU19" i="10"/>
  <c r="AV19" i="10" s="1"/>
  <c r="AW19" i="10"/>
  <c r="AX19" i="10" s="1"/>
  <c r="D20" i="10"/>
  <c r="E20" i="10"/>
  <c r="F20" i="10"/>
  <c r="H20" i="10" s="1"/>
  <c r="G20" i="10"/>
  <c r="I20" i="10"/>
  <c r="J20" i="10"/>
  <c r="K20" i="10"/>
  <c r="M20" i="10"/>
  <c r="N20" i="10"/>
  <c r="Q20" i="10"/>
  <c r="R20" i="10"/>
  <c r="U20" i="10"/>
  <c r="V20" i="10"/>
  <c r="Y20" i="10"/>
  <c r="Z20" i="10"/>
  <c r="AC20" i="10"/>
  <c r="AD20" i="10"/>
  <c r="AG20" i="10"/>
  <c r="AH20" i="10"/>
  <c r="AK20" i="10"/>
  <c r="AL20" i="10" s="1"/>
  <c r="AM20" i="10"/>
  <c r="AN20" i="10" s="1"/>
  <c r="AO20" i="10"/>
  <c r="AP20" i="10" s="1"/>
  <c r="AQ20" i="10"/>
  <c r="AR20" i="10" s="1"/>
  <c r="AS20" i="10"/>
  <c r="AT20" i="10" s="1"/>
  <c r="AU20" i="10"/>
  <c r="AV20" i="10" s="1"/>
  <c r="AW20" i="10"/>
  <c r="AX20" i="10" s="1"/>
  <c r="D21" i="10"/>
  <c r="E21" i="10"/>
  <c r="F21" i="10"/>
  <c r="H21" i="10" s="1"/>
  <c r="G21" i="10"/>
  <c r="I21" i="10"/>
  <c r="J21" i="10"/>
  <c r="K21" i="10"/>
  <c r="M21" i="10"/>
  <c r="N21" i="10"/>
  <c r="Q21" i="10"/>
  <c r="R21" i="10"/>
  <c r="U21" i="10"/>
  <c r="V21" i="10"/>
  <c r="Y21" i="10"/>
  <c r="Z21" i="10"/>
  <c r="AC21" i="10"/>
  <c r="AD21" i="10"/>
  <c r="AG21" i="10"/>
  <c r="AH21" i="10"/>
  <c r="AK21" i="10"/>
  <c r="AL21" i="10" s="1"/>
  <c r="AM21" i="10"/>
  <c r="AN21" i="10" s="1"/>
  <c r="AO21" i="10"/>
  <c r="AP21" i="10" s="1"/>
  <c r="AQ21" i="10"/>
  <c r="AR21" i="10" s="1"/>
  <c r="AS21" i="10"/>
  <c r="AT21" i="10" s="1"/>
  <c r="AU21" i="10"/>
  <c r="AV21" i="10" s="1"/>
  <c r="AW21" i="10"/>
  <c r="AX21" i="10" s="1"/>
  <c r="D22" i="10"/>
  <c r="E22" i="10"/>
  <c r="F22" i="10"/>
  <c r="H22" i="10" s="1"/>
  <c r="G22" i="10"/>
  <c r="I22" i="10"/>
  <c r="J22" i="10"/>
  <c r="K22" i="10"/>
  <c r="M22" i="10"/>
  <c r="N22" i="10"/>
  <c r="Q22" i="10"/>
  <c r="R22" i="10"/>
  <c r="U22" i="10"/>
  <c r="V22" i="10"/>
  <c r="Y22" i="10"/>
  <c r="Z22" i="10"/>
  <c r="AC22" i="10"/>
  <c r="AD22" i="10"/>
  <c r="AG22" i="10"/>
  <c r="AH22" i="10"/>
  <c r="AK22" i="10"/>
  <c r="AL22" i="10" s="1"/>
  <c r="AM22" i="10"/>
  <c r="AN22" i="10" s="1"/>
  <c r="AO22" i="10"/>
  <c r="AP22" i="10" s="1"/>
  <c r="AQ22" i="10"/>
  <c r="AR22" i="10" s="1"/>
  <c r="AS22" i="10"/>
  <c r="AT22" i="10" s="1"/>
  <c r="AU22" i="10"/>
  <c r="AV22" i="10" s="1"/>
  <c r="AW22" i="10"/>
  <c r="AX22" i="10" s="1"/>
  <c r="D23" i="10"/>
  <c r="E23" i="10"/>
  <c r="F23" i="10"/>
  <c r="H23" i="10" s="1"/>
  <c r="G23" i="10"/>
  <c r="I23" i="10"/>
  <c r="J23" i="10"/>
  <c r="K23" i="10"/>
  <c r="M23" i="10"/>
  <c r="N23" i="10"/>
  <c r="Q23" i="10"/>
  <c r="R23" i="10"/>
  <c r="U23" i="10"/>
  <c r="V23" i="10"/>
  <c r="Y23" i="10"/>
  <c r="Z23" i="10"/>
  <c r="AC23" i="10"/>
  <c r="AD23" i="10"/>
  <c r="AG23" i="10"/>
  <c r="AH23" i="10"/>
  <c r="AK23" i="10"/>
  <c r="AL23" i="10" s="1"/>
  <c r="AM23" i="10"/>
  <c r="AN23" i="10" s="1"/>
  <c r="AO23" i="10"/>
  <c r="AP23" i="10" s="1"/>
  <c r="AQ23" i="10"/>
  <c r="AR23" i="10" s="1"/>
  <c r="AS23" i="10"/>
  <c r="AT23" i="10" s="1"/>
  <c r="AU23" i="10"/>
  <c r="AV23" i="10" s="1"/>
  <c r="AW23" i="10"/>
  <c r="AX23" i="10" s="1"/>
  <c r="D24" i="10"/>
  <c r="E24" i="10"/>
  <c r="F24" i="10"/>
  <c r="H24" i="10" s="1"/>
  <c r="G24" i="10"/>
  <c r="I24" i="10"/>
  <c r="J24" i="10"/>
  <c r="K24" i="10"/>
  <c r="M24" i="10"/>
  <c r="N24" i="10"/>
  <c r="Q24" i="10"/>
  <c r="R24" i="10"/>
  <c r="U24" i="10"/>
  <c r="V24" i="10"/>
  <c r="Y24" i="10"/>
  <c r="Z24" i="10"/>
  <c r="AC24" i="10"/>
  <c r="AD24" i="10"/>
  <c r="AG24" i="10"/>
  <c r="AH24" i="10"/>
  <c r="AK24" i="10"/>
  <c r="AL24" i="10" s="1"/>
  <c r="AM24" i="10"/>
  <c r="AN24" i="10" s="1"/>
  <c r="AO24" i="10"/>
  <c r="AP24" i="10" s="1"/>
  <c r="AQ24" i="10"/>
  <c r="AR24" i="10" s="1"/>
  <c r="AS24" i="10"/>
  <c r="AT24" i="10" s="1"/>
  <c r="AU24" i="10"/>
  <c r="AV24" i="10" s="1"/>
  <c r="AW24" i="10"/>
  <c r="AX24" i="10" s="1"/>
  <c r="D25" i="10"/>
  <c r="E25" i="10"/>
  <c r="F25" i="10"/>
  <c r="H25" i="10" s="1"/>
  <c r="G25" i="10"/>
  <c r="I25" i="10"/>
  <c r="J25" i="10"/>
  <c r="K25" i="10"/>
  <c r="M25" i="10"/>
  <c r="N25" i="10"/>
  <c r="Q25" i="10"/>
  <c r="R25" i="10"/>
  <c r="U25" i="10"/>
  <c r="V25" i="10"/>
  <c r="Y25" i="10"/>
  <c r="Z25" i="10"/>
  <c r="AC25" i="10"/>
  <c r="AD25" i="10"/>
  <c r="AG25" i="10"/>
  <c r="AH25" i="10"/>
  <c r="AK25" i="10"/>
  <c r="AL25" i="10" s="1"/>
  <c r="AM25" i="10"/>
  <c r="AN25" i="10" s="1"/>
  <c r="AO25" i="10"/>
  <c r="AP25" i="10" s="1"/>
  <c r="AQ25" i="10"/>
  <c r="AR25" i="10" s="1"/>
  <c r="AS25" i="10"/>
  <c r="AT25" i="10" s="1"/>
  <c r="AU25" i="10"/>
  <c r="AV25" i="10" s="1"/>
  <c r="AW25" i="10"/>
  <c r="AX25" i="10" s="1"/>
  <c r="D26" i="10"/>
  <c r="E26" i="10"/>
  <c r="F26" i="10"/>
  <c r="H26" i="10" s="1"/>
  <c r="G26" i="10"/>
  <c r="I26" i="10"/>
  <c r="J26" i="10"/>
  <c r="K26" i="10"/>
  <c r="M26" i="10"/>
  <c r="N26" i="10"/>
  <c r="Q26" i="10"/>
  <c r="R26" i="10"/>
  <c r="U26" i="10"/>
  <c r="V26" i="10"/>
  <c r="Y26" i="10"/>
  <c r="Z26" i="10"/>
  <c r="AC26" i="10"/>
  <c r="AD26" i="10"/>
  <c r="AG26" i="10"/>
  <c r="AH26" i="10"/>
  <c r="AK26" i="10"/>
  <c r="AL26" i="10" s="1"/>
  <c r="AM26" i="10"/>
  <c r="AN26" i="10" s="1"/>
  <c r="AO26" i="10"/>
  <c r="AP26" i="10" s="1"/>
  <c r="AQ26" i="10"/>
  <c r="AR26" i="10" s="1"/>
  <c r="AS26" i="10"/>
  <c r="AT26" i="10" s="1"/>
  <c r="AU26" i="10"/>
  <c r="AV26" i="10" s="1"/>
  <c r="AW26" i="10"/>
  <c r="AX26" i="10" s="1"/>
  <c r="D27" i="10"/>
  <c r="E27" i="10"/>
  <c r="F27" i="10"/>
  <c r="H27" i="10" s="1"/>
  <c r="G27" i="10"/>
  <c r="I27" i="10"/>
  <c r="J27" i="10"/>
  <c r="K27" i="10"/>
  <c r="M27" i="10"/>
  <c r="N27" i="10"/>
  <c r="Q27" i="10"/>
  <c r="R27" i="10"/>
  <c r="U27" i="10"/>
  <c r="V27" i="10"/>
  <c r="Y27" i="10"/>
  <c r="Z27" i="10"/>
  <c r="AC27" i="10"/>
  <c r="AD27" i="10"/>
  <c r="AG27" i="10"/>
  <c r="AH27" i="10"/>
  <c r="AK27" i="10"/>
  <c r="AL27" i="10" s="1"/>
  <c r="AM27" i="10"/>
  <c r="AN27" i="10" s="1"/>
  <c r="AO27" i="10"/>
  <c r="AP27" i="10" s="1"/>
  <c r="AQ27" i="10"/>
  <c r="AR27" i="10" s="1"/>
  <c r="AS27" i="10"/>
  <c r="AT27" i="10" s="1"/>
  <c r="AU27" i="10"/>
  <c r="AV27" i="10" s="1"/>
  <c r="AW27" i="10"/>
  <c r="AX27" i="10" s="1"/>
  <c r="D28" i="10"/>
  <c r="E28" i="10"/>
  <c r="F28" i="10"/>
  <c r="H28" i="10" s="1"/>
  <c r="G28" i="10"/>
  <c r="I28" i="10"/>
  <c r="J28" i="10"/>
  <c r="K28" i="10"/>
  <c r="M28" i="10"/>
  <c r="N28" i="10"/>
  <c r="Q28" i="10"/>
  <c r="R28" i="10"/>
  <c r="U28" i="10"/>
  <c r="V28" i="10"/>
  <c r="Y28" i="10"/>
  <c r="Z28" i="10"/>
  <c r="AC28" i="10"/>
  <c r="AD28" i="10"/>
  <c r="AG28" i="10"/>
  <c r="AH28" i="10"/>
  <c r="AK28" i="10"/>
  <c r="AL28" i="10" s="1"/>
  <c r="AM28" i="10"/>
  <c r="AN28" i="10" s="1"/>
  <c r="AO28" i="10"/>
  <c r="AP28" i="10" s="1"/>
  <c r="AQ28" i="10"/>
  <c r="AR28" i="10" s="1"/>
  <c r="AS28" i="10"/>
  <c r="AT28" i="10" s="1"/>
  <c r="AU28" i="10"/>
  <c r="AV28" i="10" s="1"/>
  <c r="AW28" i="10"/>
  <c r="AX28" i="10" s="1"/>
  <c r="D29" i="10"/>
  <c r="E29" i="10"/>
  <c r="F29" i="10"/>
  <c r="H29" i="10" s="1"/>
  <c r="G29" i="10"/>
  <c r="I29" i="10"/>
  <c r="J29" i="10"/>
  <c r="K29" i="10"/>
  <c r="M29" i="10"/>
  <c r="N29" i="10"/>
  <c r="Q29" i="10"/>
  <c r="R29" i="10"/>
  <c r="U29" i="10"/>
  <c r="V29" i="10"/>
  <c r="Y29" i="10"/>
  <c r="Z29" i="10"/>
  <c r="AC29" i="10"/>
  <c r="AD29" i="10"/>
  <c r="AG29" i="10"/>
  <c r="AH29" i="10"/>
  <c r="AK29" i="10"/>
  <c r="AL29" i="10" s="1"/>
  <c r="AM29" i="10"/>
  <c r="AN29" i="10" s="1"/>
  <c r="AO29" i="10"/>
  <c r="AP29" i="10" s="1"/>
  <c r="AQ29" i="10"/>
  <c r="AR29" i="10" s="1"/>
  <c r="AS29" i="10"/>
  <c r="AT29" i="10" s="1"/>
  <c r="AU29" i="10"/>
  <c r="AV29" i="10" s="1"/>
  <c r="AW29" i="10"/>
  <c r="AX29" i="10" s="1"/>
  <c r="D30" i="10"/>
  <c r="E30" i="10"/>
  <c r="F30" i="10"/>
  <c r="H30" i="10" s="1"/>
  <c r="G30" i="10"/>
  <c r="I30" i="10"/>
  <c r="J30" i="10"/>
  <c r="K30" i="10"/>
  <c r="M30" i="10"/>
  <c r="N30" i="10"/>
  <c r="Q30" i="10"/>
  <c r="R30" i="10"/>
  <c r="U30" i="10"/>
  <c r="V30" i="10"/>
  <c r="Y30" i="10"/>
  <c r="Z30" i="10"/>
  <c r="AC30" i="10"/>
  <c r="AD30" i="10"/>
  <c r="AG30" i="10"/>
  <c r="AH30" i="10"/>
  <c r="AK30" i="10"/>
  <c r="AL30" i="10" s="1"/>
  <c r="AM30" i="10"/>
  <c r="AN30" i="10" s="1"/>
  <c r="AO30" i="10"/>
  <c r="AP30" i="10" s="1"/>
  <c r="AQ30" i="10"/>
  <c r="AR30" i="10" s="1"/>
  <c r="AS30" i="10"/>
  <c r="AT30" i="10" s="1"/>
  <c r="AU30" i="10"/>
  <c r="AV30" i="10" s="1"/>
  <c r="AW30" i="10"/>
  <c r="AX30" i="10" s="1"/>
  <c r="D31" i="10"/>
  <c r="E31" i="10"/>
  <c r="F31" i="10"/>
  <c r="H31" i="10" s="1"/>
  <c r="G31" i="10"/>
  <c r="I31" i="10"/>
  <c r="J31" i="10"/>
  <c r="K31" i="10"/>
  <c r="M31" i="10"/>
  <c r="N31" i="10"/>
  <c r="Q31" i="10"/>
  <c r="R31" i="10"/>
  <c r="U31" i="10"/>
  <c r="V31" i="10"/>
  <c r="Y31" i="10"/>
  <c r="Z31" i="10"/>
  <c r="AC31" i="10"/>
  <c r="AD31" i="10"/>
  <c r="AG31" i="10"/>
  <c r="AH31" i="10"/>
  <c r="AK31" i="10"/>
  <c r="AL31" i="10" s="1"/>
  <c r="AM31" i="10"/>
  <c r="AN31" i="10" s="1"/>
  <c r="AO31" i="10"/>
  <c r="AP31" i="10" s="1"/>
  <c r="AQ31" i="10"/>
  <c r="AR31" i="10" s="1"/>
  <c r="AS31" i="10"/>
  <c r="AT31" i="10" s="1"/>
  <c r="AU31" i="10"/>
  <c r="AV31" i="10" s="1"/>
  <c r="AW31" i="10"/>
  <c r="AX31" i="10" s="1"/>
  <c r="D32" i="10"/>
  <c r="E32" i="10"/>
  <c r="F32" i="10"/>
  <c r="H32" i="10" s="1"/>
  <c r="G32" i="10"/>
  <c r="I32" i="10"/>
  <c r="J32" i="10"/>
  <c r="K32" i="10"/>
  <c r="M32" i="10"/>
  <c r="N32" i="10"/>
  <c r="Q32" i="10"/>
  <c r="R32" i="10"/>
  <c r="U32" i="10"/>
  <c r="V32" i="10"/>
  <c r="Y32" i="10"/>
  <c r="Z32" i="10"/>
  <c r="AC32" i="10"/>
  <c r="AD32" i="10"/>
  <c r="AG32" i="10"/>
  <c r="AH32" i="10"/>
  <c r="AK32" i="10"/>
  <c r="AL32" i="10" s="1"/>
  <c r="AM32" i="10"/>
  <c r="AN32" i="10" s="1"/>
  <c r="AO32" i="10"/>
  <c r="AP32" i="10" s="1"/>
  <c r="AQ32" i="10"/>
  <c r="AR32" i="10" s="1"/>
  <c r="AS32" i="10"/>
  <c r="AT32" i="10" s="1"/>
  <c r="AU32" i="10"/>
  <c r="AV32" i="10" s="1"/>
  <c r="AW32" i="10"/>
  <c r="AX32" i="10" s="1"/>
  <c r="D33" i="10"/>
  <c r="E33" i="10"/>
  <c r="F33" i="10"/>
  <c r="H33" i="10" s="1"/>
  <c r="G33" i="10"/>
  <c r="I33" i="10"/>
  <c r="J33" i="10"/>
  <c r="K33" i="10"/>
  <c r="M33" i="10"/>
  <c r="N33" i="10"/>
  <c r="Q33" i="10"/>
  <c r="R33" i="10"/>
  <c r="U33" i="10"/>
  <c r="V33" i="10"/>
  <c r="Y33" i="10"/>
  <c r="Z33" i="10"/>
  <c r="AC33" i="10"/>
  <c r="AD33" i="10"/>
  <c r="AG33" i="10"/>
  <c r="AH33" i="10"/>
  <c r="AK33" i="10"/>
  <c r="AL33" i="10" s="1"/>
  <c r="AM33" i="10"/>
  <c r="AN33" i="10" s="1"/>
  <c r="AO33" i="10"/>
  <c r="AP33" i="10" s="1"/>
  <c r="AQ33" i="10"/>
  <c r="AR33" i="10" s="1"/>
  <c r="AS33" i="10"/>
  <c r="AT33" i="10" s="1"/>
  <c r="AU33" i="10"/>
  <c r="AV33" i="10" s="1"/>
  <c r="AW33" i="10"/>
  <c r="AX33" i="10" s="1"/>
  <c r="D34" i="10"/>
  <c r="E34" i="10"/>
  <c r="F34" i="10"/>
  <c r="H34" i="10" s="1"/>
  <c r="G34" i="10"/>
  <c r="I34" i="10"/>
  <c r="J34" i="10"/>
  <c r="K34" i="10"/>
  <c r="M34" i="10"/>
  <c r="N34" i="10"/>
  <c r="Q34" i="10"/>
  <c r="R34" i="10"/>
  <c r="U34" i="10"/>
  <c r="V34" i="10"/>
  <c r="Y34" i="10"/>
  <c r="Z34" i="10"/>
  <c r="AC34" i="10"/>
  <c r="AD34" i="10"/>
  <c r="AG34" i="10"/>
  <c r="AH34" i="10"/>
  <c r="AK34" i="10"/>
  <c r="AL34" i="10" s="1"/>
  <c r="AM34" i="10"/>
  <c r="AN34" i="10" s="1"/>
  <c r="AO34" i="10"/>
  <c r="AP34" i="10" s="1"/>
  <c r="AQ34" i="10"/>
  <c r="AR34" i="10" s="1"/>
  <c r="AS34" i="10"/>
  <c r="AT34" i="10" s="1"/>
  <c r="AU34" i="10"/>
  <c r="AV34" i="10" s="1"/>
  <c r="AW34" i="10"/>
  <c r="AX34" i="10" s="1"/>
  <c r="D35" i="10"/>
  <c r="E35" i="10"/>
  <c r="F35" i="10"/>
  <c r="H35" i="10" s="1"/>
  <c r="G35" i="10"/>
  <c r="I35" i="10"/>
  <c r="J35" i="10"/>
  <c r="K35" i="10"/>
  <c r="M35" i="10"/>
  <c r="N35" i="10"/>
  <c r="Q35" i="10"/>
  <c r="R35" i="10"/>
  <c r="U35" i="10"/>
  <c r="V35" i="10"/>
  <c r="Y35" i="10"/>
  <c r="Z35" i="10"/>
  <c r="AC35" i="10"/>
  <c r="AD35" i="10"/>
  <c r="AG35" i="10"/>
  <c r="AH35" i="10"/>
  <c r="AK35" i="10"/>
  <c r="AL35" i="10" s="1"/>
  <c r="AM35" i="10"/>
  <c r="AN35" i="10" s="1"/>
  <c r="AO35" i="10"/>
  <c r="AP35" i="10" s="1"/>
  <c r="AQ35" i="10"/>
  <c r="AR35" i="10" s="1"/>
  <c r="AS35" i="10"/>
  <c r="AT35" i="10" s="1"/>
  <c r="AU35" i="10"/>
  <c r="AV35" i="10" s="1"/>
  <c r="AW35" i="10"/>
  <c r="AX35" i="10" s="1"/>
  <c r="D36" i="10"/>
  <c r="E36" i="10"/>
  <c r="F36" i="10"/>
  <c r="H36" i="10" s="1"/>
  <c r="G36" i="10"/>
  <c r="I36" i="10"/>
  <c r="J36" i="10"/>
  <c r="K36" i="10"/>
  <c r="M36" i="10"/>
  <c r="N36" i="10"/>
  <c r="Q36" i="10"/>
  <c r="R36" i="10"/>
  <c r="U36" i="10"/>
  <c r="V36" i="10"/>
  <c r="Y36" i="10"/>
  <c r="Z36" i="10"/>
  <c r="AC36" i="10"/>
  <c r="AD36" i="10"/>
  <c r="AG36" i="10"/>
  <c r="AH36" i="10"/>
  <c r="AK36" i="10"/>
  <c r="AL36" i="10" s="1"/>
  <c r="AM36" i="10"/>
  <c r="AN36" i="10" s="1"/>
  <c r="AO36" i="10"/>
  <c r="AP36" i="10" s="1"/>
  <c r="AQ36" i="10"/>
  <c r="AR36" i="10" s="1"/>
  <c r="AS36" i="10"/>
  <c r="AT36" i="10" s="1"/>
  <c r="AU36" i="10"/>
  <c r="AV36" i="10" s="1"/>
  <c r="AW36" i="10"/>
  <c r="AX36" i="10" s="1"/>
  <c r="D37" i="10"/>
  <c r="E37" i="10"/>
  <c r="F37" i="10"/>
  <c r="H37" i="10" s="1"/>
  <c r="G37" i="10"/>
  <c r="I37" i="10"/>
  <c r="J37" i="10"/>
  <c r="K37" i="10"/>
  <c r="M37" i="10"/>
  <c r="N37" i="10"/>
  <c r="Q37" i="10"/>
  <c r="R37" i="10"/>
  <c r="U37" i="10"/>
  <c r="V37" i="10"/>
  <c r="Y37" i="10"/>
  <c r="Z37" i="10"/>
  <c r="AC37" i="10"/>
  <c r="AD37" i="10"/>
  <c r="AG37" i="10"/>
  <c r="AH37" i="10"/>
  <c r="AK37" i="10"/>
  <c r="AL37" i="10" s="1"/>
  <c r="AM37" i="10"/>
  <c r="AN37" i="10" s="1"/>
  <c r="AO37" i="10"/>
  <c r="AP37" i="10" s="1"/>
  <c r="AQ37" i="10"/>
  <c r="AR37" i="10" s="1"/>
  <c r="AS37" i="10"/>
  <c r="AT37" i="10" s="1"/>
  <c r="AU37" i="10"/>
  <c r="AV37" i="10" s="1"/>
  <c r="AW37" i="10"/>
  <c r="AX37" i="10" s="1"/>
  <c r="D38" i="10"/>
  <c r="E38" i="10"/>
  <c r="F38" i="10"/>
  <c r="H38" i="10" s="1"/>
  <c r="G38" i="10"/>
  <c r="I38" i="10"/>
  <c r="J38" i="10"/>
  <c r="K38" i="10"/>
  <c r="M38" i="10"/>
  <c r="N38" i="10"/>
  <c r="Q38" i="10"/>
  <c r="R38" i="10"/>
  <c r="U38" i="10"/>
  <c r="V38" i="10"/>
  <c r="Y38" i="10"/>
  <c r="Z38" i="10"/>
  <c r="AC38" i="10"/>
  <c r="AD38" i="10"/>
  <c r="AG38" i="10"/>
  <c r="AH38" i="10"/>
  <c r="AK38" i="10"/>
  <c r="AL38" i="10" s="1"/>
  <c r="AM38" i="10"/>
  <c r="AN38" i="10" s="1"/>
  <c r="AO38" i="10"/>
  <c r="AP38" i="10" s="1"/>
  <c r="AQ38" i="10"/>
  <c r="AR38" i="10" s="1"/>
  <c r="AS38" i="10"/>
  <c r="AT38" i="10" s="1"/>
  <c r="AU38" i="10"/>
  <c r="AV38" i="10" s="1"/>
  <c r="AW38" i="10"/>
  <c r="AX38" i="10" s="1"/>
  <c r="D39" i="10"/>
  <c r="E39" i="10"/>
  <c r="F39" i="10"/>
  <c r="H39" i="10" s="1"/>
  <c r="G39" i="10"/>
  <c r="I39" i="10"/>
  <c r="J39" i="10"/>
  <c r="K39" i="10"/>
  <c r="M39" i="10"/>
  <c r="N39" i="10"/>
  <c r="Q39" i="10"/>
  <c r="R39" i="10"/>
  <c r="U39" i="10"/>
  <c r="V39" i="10"/>
  <c r="Y39" i="10"/>
  <c r="Z39" i="10"/>
  <c r="AC39" i="10"/>
  <c r="AD39" i="10"/>
  <c r="AG39" i="10"/>
  <c r="AH39" i="10"/>
  <c r="AK39" i="10"/>
  <c r="AL39" i="10" s="1"/>
  <c r="AM39" i="10"/>
  <c r="AN39" i="10" s="1"/>
  <c r="AO39" i="10"/>
  <c r="AP39" i="10" s="1"/>
  <c r="AQ39" i="10"/>
  <c r="AR39" i="10" s="1"/>
  <c r="AS39" i="10"/>
  <c r="AT39" i="10" s="1"/>
  <c r="AU39" i="10"/>
  <c r="AV39" i="10" s="1"/>
  <c r="AW39" i="10"/>
  <c r="AX39" i="10" s="1"/>
  <c r="D40" i="10"/>
  <c r="E40" i="10"/>
  <c r="F40" i="10"/>
  <c r="H40" i="10" s="1"/>
  <c r="G40" i="10"/>
  <c r="I40" i="10"/>
  <c r="J40" i="10"/>
  <c r="K40" i="10"/>
  <c r="M40" i="10"/>
  <c r="N40" i="10"/>
  <c r="Q40" i="10"/>
  <c r="R40" i="10"/>
  <c r="U40" i="10"/>
  <c r="V40" i="10"/>
  <c r="Y40" i="10"/>
  <c r="Z40" i="10"/>
  <c r="AC40" i="10"/>
  <c r="AD40" i="10"/>
  <c r="AG40" i="10"/>
  <c r="AH40" i="10"/>
  <c r="AK40" i="10"/>
  <c r="AL40" i="10" s="1"/>
  <c r="AM40" i="10"/>
  <c r="AN40" i="10" s="1"/>
  <c r="AO40" i="10"/>
  <c r="AP40" i="10" s="1"/>
  <c r="AQ40" i="10"/>
  <c r="AR40" i="10" s="1"/>
  <c r="AS40" i="10"/>
  <c r="AT40" i="10" s="1"/>
  <c r="AU40" i="10"/>
  <c r="AV40" i="10" s="1"/>
  <c r="AW40" i="10"/>
  <c r="AX40" i="10" s="1"/>
  <c r="D41" i="10"/>
  <c r="E41" i="10"/>
  <c r="F41" i="10"/>
  <c r="H41" i="10" s="1"/>
  <c r="G41" i="10"/>
  <c r="I41" i="10"/>
  <c r="J41" i="10"/>
  <c r="K41" i="10"/>
  <c r="M41" i="10"/>
  <c r="N41" i="10"/>
  <c r="Q41" i="10"/>
  <c r="R41" i="10"/>
  <c r="U41" i="10"/>
  <c r="V41" i="10"/>
  <c r="Y41" i="10"/>
  <c r="Z41" i="10"/>
  <c r="AC41" i="10"/>
  <c r="AD41" i="10"/>
  <c r="AG41" i="10"/>
  <c r="AH41" i="10"/>
  <c r="AK41" i="10"/>
  <c r="AL41" i="10" s="1"/>
  <c r="AM41" i="10"/>
  <c r="AN41" i="10" s="1"/>
  <c r="AO41" i="10"/>
  <c r="AP41" i="10" s="1"/>
  <c r="AQ41" i="10"/>
  <c r="AR41" i="10" s="1"/>
  <c r="AS41" i="10"/>
  <c r="AT41" i="10" s="1"/>
  <c r="AU41" i="10"/>
  <c r="AV41" i="10" s="1"/>
  <c r="AW41" i="10"/>
  <c r="AX41" i="10" s="1"/>
  <c r="D42" i="10"/>
  <c r="E42" i="10"/>
  <c r="F42" i="10"/>
  <c r="H42" i="10" s="1"/>
  <c r="G42" i="10"/>
  <c r="I42" i="10"/>
  <c r="J42" i="10"/>
  <c r="K42" i="10"/>
  <c r="M42" i="10"/>
  <c r="N42" i="10"/>
  <c r="Q42" i="10"/>
  <c r="R42" i="10"/>
  <c r="U42" i="10"/>
  <c r="V42" i="10"/>
  <c r="Y42" i="10"/>
  <c r="Z42" i="10"/>
  <c r="AC42" i="10"/>
  <c r="AD42" i="10"/>
  <c r="AG42" i="10"/>
  <c r="AH42" i="10"/>
  <c r="AK42" i="10"/>
  <c r="AL42" i="10" s="1"/>
  <c r="AM42" i="10"/>
  <c r="AN42" i="10" s="1"/>
  <c r="AO42" i="10"/>
  <c r="AP42" i="10" s="1"/>
  <c r="AQ42" i="10"/>
  <c r="AR42" i="10" s="1"/>
  <c r="AS42" i="10"/>
  <c r="AT42" i="10" s="1"/>
  <c r="AU42" i="10"/>
  <c r="AV42" i="10" s="1"/>
  <c r="AW42" i="10"/>
  <c r="AX42" i="10" s="1"/>
  <c r="D43" i="10"/>
  <c r="E43" i="10"/>
  <c r="F43" i="10"/>
  <c r="H43" i="10" s="1"/>
  <c r="G43" i="10"/>
  <c r="I43" i="10"/>
  <c r="J43" i="10"/>
  <c r="K43" i="10"/>
  <c r="M43" i="10"/>
  <c r="N43" i="10"/>
  <c r="Q43" i="10"/>
  <c r="R43" i="10"/>
  <c r="U43" i="10"/>
  <c r="V43" i="10"/>
  <c r="Y43" i="10"/>
  <c r="Z43" i="10"/>
  <c r="AC43" i="10"/>
  <c r="AD43" i="10"/>
  <c r="AG43" i="10"/>
  <c r="AH43" i="10"/>
  <c r="AK43" i="10"/>
  <c r="AL43" i="10" s="1"/>
  <c r="AM43" i="10"/>
  <c r="AN43" i="10" s="1"/>
  <c r="AO43" i="10"/>
  <c r="AP43" i="10" s="1"/>
  <c r="AQ43" i="10"/>
  <c r="AR43" i="10" s="1"/>
  <c r="AS43" i="10"/>
  <c r="AT43" i="10" s="1"/>
  <c r="AU43" i="10"/>
  <c r="AV43" i="10" s="1"/>
  <c r="AW43" i="10"/>
  <c r="AX43" i="10" s="1"/>
  <c r="D2" i="10"/>
  <c r="E2" i="10"/>
  <c r="F2" i="10"/>
  <c r="H2" i="10" s="1"/>
  <c r="G2" i="10"/>
  <c r="I2" i="10"/>
  <c r="J2" i="10"/>
  <c r="K2" i="10"/>
  <c r="M2" i="10"/>
  <c r="N2" i="10"/>
  <c r="O2" i="10"/>
  <c r="Q2" i="10"/>
  <c r="R2" i="10"/>
  <c r="S2" i="10"/>
  <c r="U2" i="10"/>
  <c r="V2" i="10"/>
  <c r="W2" i="10"/>
  <c r="Y2" i="10"/>
  <c r="Z2" i="10"/>
  <c r="AA2" i="10"/>
  <c r="AC2" i="10"/>
  <c r="AD2" i="10"/>
  <c r="AE2" i="10"/>
  <c r="AG2" i="10"/>
  <c r="AH2" i="10"/>
  <c r="AI2" i="10"/>
  <c r="AO2" i="10"/>
  <c r="AP2" i="10" s="1"/>
  <c r="AQ2" i="10"/>
  <c r="AR2" i="10" s="1"/>
  <c r="AS2" i="10"/>
  <c r="AT2" i="10" s="1"/>
  <c r="AU2" i="10"/>
  <c r="AV2" i="10" s="1"/>
  <c r="AW2" i="10"/>
  <c r="AX2" i="10" s="1"/>
  <c r="R3" i="3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2" i="3"/>
  <c r="BJ7" i="8"/>
  <c r="BJ8" i="8" s="1"/>
  <c r="BK20" i="8" s="1"/>
  <c r="B2" i="6"/>
  <c r="C2" i="6" s="1"/>
  <c r="D2" i="6"/>
  <c r="E2" i="6"/>
  <c r="F2" i="6"/>
  <c r="G2" i="6"/>
  <c r="H2" i="6"/>
  <c r="I2" i="6"/>
  <c r="J2" i="6"/>
  <c r="K2" i="6"/>
  <c r="B3" i="6"/>
  <c r="C3" i="6" s="1"/>
  <c r="D3" i="6"/>
  <c r="E3" i="6"/>
  <c r="F3" i="6"/>
  <c r="G3" i="6" s="1"/>
  <c r="A3" i="6" s="1"/>
  <c r="H3" i="6"/>
  <c r="I3" i="6"/>
  <c r="J3" i="6"/>
  <c r="K3" i="6"/>
  <c r="B4" i="6"/>
  <c r="C4" i="6" s="1"/>
  <c r="D4" i="6"/>
  <c r="E4" i="6"/>
  <c r="F4" i="6"/>
  <c r="G4" i="6" s="1"/>
  <c r="H4" i="6"/>
  <c r="I4" i="6"/>
  <c r="J4" i="6"/>
  <c r="K4" i="6"/>
  <c r="B5" i="6"/>
  <c r="C5" i="6" s="1"/>
  <c r="D5" i="6"/>
  <c r="E5" i="6"/>
  <c r="F5" i="6"/>
  <c r="G5" i="6" s="1"/>
  <c r="H5" i="6"/>
  <c r="I5" i="6"/>
  <c r="J5" i="6"/>
  <c r="K5" i="6"/>
  <c r="B6" i="6"/>
  <c r="C6" i="6" s="1"/>
  <c r="D6" i="6"/>
  <c r="E6" i="6"/>
  <c r="F6" i="6"/>
  <c r="G6" i="6" s="1"/>
  <c r="H6" i="6"/>
  <c r="I6" i="6"/>
  <c r="J6" i="6"/>
  <c r="K6" i="6"/>
  <c r="B7" i="6"/>
  <c r="C7" i="6" s="1"/>
  <c r="D7" i="6"/>
  <c r="E7" i="6"/>
  <c r="F7" i="6"/>
  <c r="G7" i="6" s="1"/>
  <c r="H7" i="6"/>
  <c r="I7" i="6"/>
  <c r="J7" i="6"/>
  <c r="K7" i="6"/>
  <c r="B8" i="6"/>
  <c r="C8" i="6"/>
  <c r="D8" i="6"/>
  <c r="E8" i="6"/>
  <c r="F8" i="6"/>
  <c r="G8" i="6" s="1"/>
  <c r="H8" i="6"/>
  <c r="I8" i="6"/>
  <c r="J8" i="6"/>
  <c r="K8" i="6"/>
  <c r="B9" i="6"/>
  <c r="C9" i="6" s="1"/>
  <c r="D9" i="6"/>
  <c r="E9" i="6"/>
  <c r="F9" i="6"/>
  <c r="G9" i="6" s="1"/>
  <c r="H9" i="6"/>
  <c r="I9" i="6"/>
  <c r="J9" i="6"/>
  <c r="K9" i="6"/>
  <c r="B10" i="6"/>
  <c r="C10" i="6" s="1"/>
  <c r="D10" i="6"/>
  <c r="E10" i="6"/>
  <c r="F10" i="6"/>
  <c r="G10" i="6" s="1"/>
  <c r="H10" i="6"/>
  <c r="I10" i="6"/>
  <c r="J10" i="6"/>
  <c r="K10" i="6"/>
  <c r="B11" i="6"/>
  <c r="C11" i="6" s="1"/>
  <c r="D11" i="6"/>
  <c r="E11" i="6"/>
  <c r="F11" i="6"/>
  <c r="G11" i="6" s="1"/>
  <c r="H11" i="6"/>
  <c r="I11" i="6"/>
  <c r="J11" i="6"/>
  <c r="K11" i="6"/>
  <c r="B12" i="6"/>
  <c r="C12" i="6" s="1"/>
  <c r="D12" i="6"/>
  <c r="E12" i="6"/>
  <c r="F12" i="6"/>
  <c r="G12" i="6" s="1"/>
  <c r="H12" i="6"/>
  <c r="I12" i="6"/>
  <c r="J12" i="6"/>
  <c r="K12" i="6"/>
  <c r="B13" i="6"/>
  <c r="C13" i="6" s="1"/>
  <c r="D13" i="6"/>
  <c r="E13" i="6"/>
  <c r="F13" i="6"/>
  <c r="G13" i="6" s="1"/>
  <c r="H13" i="6"/>
  <c r="I13" i="6"/>
  <c r="J13" i="6"/>
  <c r="K13" i="6"/>
  <c r="B14" i="6"/>
  <c r="C14" i="6" s="1"/>
  <c r="D14" i="6"/>
  <c r="E14" i="6"/>
  <c r="F14" i="6"/>
  <c r="G14" i="6" s="1"/>
  <c r="H14" i="6"/>
  <c r="I14" i="6"/>
  <c r="J14" i="6"/>
  <c r="K14" i="6"/>
  <c r="B15" i="6"/>
  <c r="C15" i="6" s="1"/>
  <c r="D15" i="6"/>
  <c r="E15" i="6"/>
  <c r="F15" i="6"/>
  <c r="G15" i="6" s="1"/>
  <c r="H15" i="6"/>
  <c r="I15" i="6"/>
  <c r="J15" i="6"/>
  <c r="K15" i="6"/>
  <c r="B16" i="6"/>
  <c r="C16" i="6" s="1"/>
  <c r="D16" i="6"/>
  <c r="E16" i="6"/>
  <c r="F16" i="6"/>
  <c r="G16" i="6" s="1"/>
  <c r="H16" i="6"/>
  <c r="I16" i="6"/>
  <c r="J16" i="6"/>
  <c r="K16" i="6"/>
  <c r="B17" i="6"/>
  <c r="C17" i="6" s="1"/>
  <c r="D17" i="6"/>
  <c r="E17" i="6"/>
  <c r="F17" i="6"/>
  <c r="G17" i="6" s="1"/>
  <c r="H17" i="6"/>
  <c r="I17" i="6"/>
  <c r="J17" i="6"/>
  <c r="K17" i="6"/>
  <c r="B18" i="6"/>
  <c r="C18" i="6" s="1"/>
  <c r="D18" i="6"/>
  <c r="E18" i="6"/>
  <c r="F18" i="6"/>
  <c r="G18" i="6" s="1"/>
  <c r="H18" i="6"/>
  <c r="I18" i="6"/>
  <c r="J18" i="6"/>
  <c r="K18" i="6"/>
  <c r="B19" i="6"/>
  <c r="C19" i="6" s="1"/>
  <c r="D19" i="6"/>
  <c r="E19" i="6"/>
  <c r="F19" i="6"/>
  <c r="G19" i="6" s="1"/>
  <c r="H19" i="6"/>
  <c r="I19" i="6"/>
  <c r="J19" i="6"/>
  <c r="K19" i="6"/>
  <c r="B20" i="6"/>
  <c r="C20" i="6" s="1"/>
  <c r="D20" i="6"/>
  <c r="E20" i="6"/>
  <c r="F20" i="6"/>
  <c r="G20" i="6" s="1"/>
  <c r="H20" i="6"/>
  <c r="I20" i="6"/>
  <c r="J20" i="6"/>
  <c r="K20" i="6"/>
  <c r="B21" i="6"/>
  <c r="C21" i="6" s="1"/>
  <c r="D21" i="6"/>
  <c r="E21" i="6"/>
  <c r="F21" i="6"/>
  <c r="G21" i="6" s="1"/>
  <c r="H21" i="6"/>
  <c r="I21" i="6"/>
  <c r="J21" i="6"/>
  <c r="K21" i="6"/>
  <c r="B22" i="6"/>
  <c r="C22" i="6" s="1"/>
  <c r="D22" i="6"/>
  <c r="E22" i="6"/>
  <c r="F22" i="6"/>
  <c r="G22" i="6" s="1"/>
  <c r="H22" i="6"/>
  <c r="I22" i="6"/>
  <c r="J22" i="6"/>
  <c r="K22" i="6"/>
  <c r="B23" i="6"/>
  <c r="C23" i="6" s="1"/>
  <c r="D23" i="6"/>
  <c r="E23" i="6"/>
  <c r="F23" i="6"/>
  <c r="G23" i="6" s="1"/>
  <c r="H23" i="6"/>
  <c r="I23" i="6"/>
  <c r="J23" i="6"/>
  <c r="K23" i="6"/>
  <c r="B24" i="6"/>
  <c r="C24" i="6" s="1"/>
  <c r="D24" i="6"/>
  <c r="E24" i="6"/>
  <c r="F24" i="6"/>
  <c r="G24" i="6" s="1"/>
  <c r="H24" i="6"/>
  <c r="I24" i="6"/>
  <c r="J24" i="6"/>
  <c r="K24" i="6"/>
  <c r="B25" i="6"/>
  <c r="C25" i="6" s="1"/>
  <c r="D25" i="6"/>
  <c r="E25" i="6"/>
  <c r="F25" i="6"/>
  <c r="G25" i="6" s="1"/>
  <c r="H25" i="6"/>
  <c r="I25" i="6"/>
  <c r="J25" i="6"/>
  <c r="K25" i="6"/>
  <c r="B26" i="6"/>
  <c r="C26" i="6" s="1"/>
  <c r="D26" i="6"/>
  <c r="E26" i="6"/>
  <c r="F26" i="6"/>
  <c r="G26" i="6" s="1"/>
  <c r="H26" i="6"/>
  <c r="I26" i="6"/>
  <c r="J26" i="6"/>
  <c r="K26" i="6"/>
  <c r="B27" i="6"/>
  <c r="C27" i="6" s="1"/>
  <c r="D27" i="6"/>
  <c r="E27" i="6"/>
  <c r="F27" i="6"/>
  <c r="G27" i="6" s="1"/>
  <c r="H27" i="6"/>
  <c r="I27" i="6"/>
  <c r="J27" i="6"/>
  <c r="K27" i="6"/>
  <c r="B28" i="6"/>
  <c r="C28" i="6" s="1"/>
  <c r="D28" i="6"/>
  <c r="E28" i="6"/>
  <c r="F28" i="6"/>
  <c r="G28" i="6" s="1"/>
  <c r="H28" i="6"/>
  <c r="I28" i="6"/>
  <c r="J28" i="6"/>
  <c r="K28" i="6"/>
  <c r="B29" i="6"/>
  <c r="C29" i="6" s="1"/>
  <c r="D29" i="6"/>
  <c r="E29" i="6"/>
  <c r="F29" i="6"/>
  <c r="G29" i="6" s="1"/>
  <c r="H29" i="6"/>
  <c r="I29" i="6"/>
  <c r="J29" i="6"/>
  <c r="K29" i="6"/>
  <c r="B30" i="6"/>
  <c r="C30" i="6" s="1"/>
  <c r="D30" i="6"/>
  <c r="E30" i="6"/>
  <c r="F30" i="6"/>
  <c r="G30" i="6" s="1"/>
  <c r="H30" i="6"/>
  <c r="I30" i="6"/>
  <c r="J30" i="6"/>
  <c r="K30" i="6"/>
  <c r="B31" i="6"/>
  <c r="C31" i="6" s="1"/>
  <c r="D31" i="6"/>
  <c r="E31" i="6"/>
  <c r="F31" i="6"/>
  <c r="G31" i="6" s="1"/>
  <c r="H31" i="6"/>
  <c r="I31" i="6"/>
  <c r="J31" i="6"/>
  <c r="K31" i="6"/>
  <c r="B32" i="6"/>
  <c r="C32" i="6" s="1"/>
  <c r="D32" i="6"/>
  <c r="E32" i="6"/>
  <c r="F32" i="6"/>
  <c r="G32" i="6" s="1"/>
  <c r="H32" i="6"/>
  <c r="I32" i="6"/>
  <c r="J32" i="6"/>
  <c r="K32" i="6"/>
  <c r="B33" i="6"/>
  <c r="C33" i="6" s="1"/>
  <c r="D33" i="6"/>
  <c r="E33" i="6"/>
  <c r="F33" i="6"/>
  <c r="G33" i="6" s="1"/>
  <c r="H33" i="6"/>
  <c r="I33" i="6"/>
  <c r="J33" i="6"/>
  <c r="K33" i="6"/>
  <c r="B34" i="6"/>
  <c r="C34" i="6" s="1"/>
  <c r="D34" i="6"/>
  <c r="E34" i="6"/>
  <c r="F34" i="6"/>
  <c r="G34" i="6" s="1"/>
  <c r="H34" i="6"/>
  <c r="I34" i="6"/>
  <c r="J34" i="6"/>
  <c r="K34" i="6"/>
  <c r="B35" i="6"/>
  <c r="C35" i="6" s="1"/>
  <c r="D35" i="6"/>
  <c r="E35" i="6"/>
  <c r="F35" i="6"/>
  <c r="G35" i="6" s="1"/>
  <c r="H35" i="6"/>
  <c r="I35" i="6"/>
  <c r="J35" i="6"/>
  <c r="K35" i="6"/>
  <c r="B36" i="6"/>
  <c r="C36" i="6" s="1"/>
  <c r="D36" i="6"/>
  <c r="E36" i="6"/>
  <c r="F36" i="6"/>
  <c r="G36" i="6" s="1"/>
  <c r="H36" i="6"/>
  <c r="I36" i="6"/>
  <c r="J36" i="6"/>
  <c r="K36" i="6"/>
  <c r="B37" i="6"/>
  <c r="C37" i="6" s="1"/>
  <c r="D37" i="6"/>
  <c r="E37" i="6"/>
  <c r="F37" i="6"/>
  <c r="G37" i="6" s="1"/>
  <c r="H37" i="6"/>
  <c r="I37" i="6"/>
  <c r="J37" i="6"/>
  <c r="K37" i="6"/>
  <c r="B38" i="6"/>
  <c r="C38" i="6" s="1"/>
  <c r="D38" i="6"/>
  <c r="E38" i="6"/>
  <c r="F38" i="6"/>
  <c r="G38" i="6" s="1"/>
  <c r="H38" i="6"/>
  <c r="I38" i="6"/>
  <c r="J38" i="6"/>
  <c r="K38" i="6"/>
  <c r="B39" i="6"/>
  <c r="C39" i="6" s="1"/>
  <c r="D39" i="6"/>
  <c r="E39" i="6"/>
  <c r="F39" i="6"/>
  <c r="G39" i="6" s="1"/>
  <c r="A39" i="6" s="1"/>
  <c r="H39" i="6"/>
  <c r="I39" i="6"/>
  <c r="J39" i="6"/>
  <c r="K39" i="6"/>
  <c r="B40" i="6"/>
  <c r="C40" i="6" s="1"/>
  <c r="D40" i="6"/>
  <c r="E40" i="6"/>
  <c r="F40" i="6"/>
  <c r="G40" i="6" s="1"/>
  <c r="H40" i="6"/>
  <c r="I40" i="6"/>
  <c r="J40" i="6"/>
  <c r="K40" i="6"/>
  <c r="B41" i="6"/>
  <c r="C41" i="6" s="1"/>
  <c r="D41" i="6"/>
  <c r="E41" i="6"/>
  <c r="F41" i="6"/>
  <c r="G41" i="6" s="1"/>
  <c r="H41" i="6"/>
  <c r="I41" i="6"/>
  <c r="J41" i="6"/>
  <c r="K41" i="6"/>
  <c r="B42" i="6"/>
  <c r="C42" i="6" s="1"/>
  <c r="D42" i="6"/>
  <c r="E42" i="6"/>
  <c r="F42" i="6"/>
  <c r="G42" i="6" s="1"/>
  <c r="H42" i="6"/>
  <c r="I42" i="6"/>
  <c r="J42" i="6"/>
  <c r="K42" i="6"/>
  <c r="B43" i="6"/>
  <c r="C43" i="6" s="1"/>
  <c r="D43" i="6"/>
  <c r="E43" i="6"/>
  <c r="F43" i="6"/>
  <c r="G43" i="6" s="1"/>
  <c r="H43" i="6"/>
  <c r="I43" i="6"/>
  <c r="J43" i="6"/>
  <c r="K43" i="6"/>
  <c r="B44" i="6"/>
  <c r="C44" i="6" s="1"/>
  <c r="D44" i="6"/>
  <c r="E44" i="6"/>
  <c r="F44" i="6"/>
  <c r="G44" i="6" s="1"/>
  <c r="H44" i="6"/>
  <c r="I44" i="6"/>
  <c r="J44" i="6"/>
  <c r="K44" i="6"/>
  <c r="B45" i="6"/>
  <c r="C45" i="6" s="1"/>
  <c r="D45" i="6"/>
  <c r="E45" i="6"/>
  <c r="F45" i="6"/>
  <c r="G45" i="6" s="1"/>
  <c r="H45" i="6"/>
  <c r="I45" i="6"/>
  <c r="J45" i="6"/>
  <c r="K45" i="6"/>
  <c r="B46" i="6"/>
  <c r="C46" i="6" s="1"/>
  <c r="D46" i="6"/>
  <c r="E46" i="6"/>
  <c r="F46" i="6"/>
  <c r="G46" i="6" s="1"/>
  <c r="H46" i="6"/>
  <c r="I46" i="6"/>
  <c r="J46" i="6"/>
  <c r="K46" i="6"/>
  <c r="B47" i="6"/>
  <c r="C47" i="6" s="1"/>
  <c r="D47" i="6"/>
  <c r="E47" i="6"/>
  <c r="F47" i="6"/>
  <c r="G47" i="6" s="1"/>
  <c r="H47" i="6"/>
  <c r="I47" i="6"/>
  <c r="J47" i="6"/>
  <c r="K47" i="6"/>
  <c r="B48" i="6"/>
  <c r="C48" i="6" s="1"/>
  <c r="D48" i="6"/>
  <c r="E48" i="6"/>
  <c r="F48" i="6"/>
  <c r="G48" i="6" s="1"/>
  <c r="H48" i="6"/>
  <c r="I48" i="6"/>
  <c r="J48" i="6"/>
  <c r="K48" i="6"/>
  <c r="B49" i="6"/>
  <c r="C49" i="6" s="1"/>
  <c r="D49" i="6"/>
  <c r="E49" i="6"/>
  <c r="F49" i="6"/>
  <c r="G49" i="6" s="1"/>
  <c r="H49" i="6"/>
  <c r="I49" i="6"/>
  <c r="J49" i="6"/>
  <c r="K49" i="6"/>
  <c r="B50" i="6"/>
  <c r="C50" i="6" s="1"/>
  <c r="D50" i="6"/>
  <c r="E50" i="6"/>
  <c r="F50" i="6"/>
  <c r="G50" i="6" s="1"/>
  <c r="A50" i="6" s="1"/>
  <c r="H50" i="6"/>
  <c r="I50" i="6"/>
  <c r="J50" i="6"/>
  <c r="K50" i="6"/>
  <c r="B51" i="6"/>
  <c r="C51" i="6" s="1"/>
  <c r="D51" i="6"/>
  <c r="E51" i="6"/>
  <c r="F51" i="6"/>
  <c r="G51" i="6" s="1"/>
  <c r="H51" i="6"/>
  <c r="I51" i="6"/>
  <c r="J51" i="6"/>
  <c r="K51" i="6"/>
  <c r="B52" i="6"/>
  <c r="C52" i="6" s="1"/>
  <c r="D52" i="6"/>
  <c r="E52" i="6"/>
  <c r="F52" i="6"/>
  <c r="G52" i="6" s="1"/>
  <c r="H52" i="6"/>
  <c r="I52" i="6"/>
  <c r="J52" i="6"/>
  <c r="K52" i="6"/>
  <c r="B53" i="6"/>
  <c r="C53" i="6" s="1"/>
  <c r="D53" i="6"/>
  <c r="E53" i="6"/>
  <c r="F53" i="6"/>
  <c r="G53" i="6" s="1"/>
  <c r="H53" i="6"/>
  <c r="I53" i="6"/>
  <c r="J53" i="6"/>
  <c r="K53" i="6"/>
  <c r="B54" i="6"/>
  <c r="C54" i="6" s="1"/>
  <c r="D54" i="6"/>
  <c r="E54" i="6"/>
  <c r="F54" i="6"/>
  <c r="G54" i="6" s="1"/>
  <c r="H54" i="6"/>
  <c r="I54" i="6"/>
  <c r="J54" i="6"/>
  <c r="K54" i="6"/>
  <c r="B55" i="6"/>
  <c r="C55" i="6" s="1"/>
  <c r="D55" i="6"/>
  <c r="E55" i="6"/>
  <c r="F55" i="6"/>
  <c r="G55" i="6" s="1"/>
  <c r="A55" i="6" s="1"/>
  <c r="H55" i="6"/>
  <c r="I55" i="6"/>
  <c r="J55" i="6"/>
  <c r="K55" i="6"/>
  <c r="B56" i="6"/>
  <c r="C56" i="6" s="1"/>
  <c r="D56" i="6"/>
  <c r="E56" i="6"/>
  <c r="F56" i="6"/>
  <c r="G56" i="6" s="1"/>
  <c r="H56" i="6"/>
  <c r="I56" i="6"/>
  <c r="J56" i="6"/>
  <c r="K56" i="6"/>
  <c r="B57" i="6"/>
  <c r="C57" i="6" s="1"/>
  <c r="D57" i="6"/>
  <c r="E57" i="6"/>
  <c r="F57" i="6"/>
  <c r="G57" i="6" s="1"/>
  <c r="A57" i="6" s="1"/>
  <c r="H57" i="6"/>
  <c r="I57" i="6"/>
  <c r="J57" i="6"/>
  <c r="K57" i="6"/>
  <c r="B58" i="6"/>
  <c r="C58" i="6" s="1"/>
  <c r="D58" i="6"/>
  <c r="E58" i="6"/>
  <c r="F58" i="6"/>
  <c r="G58" i="6" s="1"/>
  <c r="H58" i="6"/>
  <c r="I58" i="6"/>
  <c r="J58" i="6"/>
  <c r="K58" i="6"/>
  <c r="B59" i="6"/>
  <c r="C59" i="6" s="1"/>
  <c r="D59" i="6"/>
  <c r="E59" i="6"/>
  <c r="F59" i="6"/>
  <c r="G59" i="6" s="1"/>
  <c r="H59" i="6"/>
  <c r="I59" i="6"/>
  <c r="J59" i="6"/>
  <c r="K59" i="6"/>
  <c r="B60" i="6"/>
  <c r="C60" i="6" s="1"/>
  <c r="D60" i="6"/>
  <c r="E60" i="6"/>
  <c r="F60" i="6"/>
  <c r="G60" i="6" s="1"/>
  <c r="H60" i="6"/>
  <c r="I60" i="6"/>
  <c r="J60" i="6"/>
  <c r="K60" i="6"/>
  <c r="B61" i="6"/>
  <c r="C61" i="6" s="1"/>
  <c r="D61" i="6"/>
  <c r="E61" i="6"/>
  <c r="F61" i="6"/>
  <c r="G61" i="6" s="1"/>
  <c r="H61" i="6"/>
  <c r="I61" i="6"/>
  <c r="J61" i="6"/>
  <c r="K61" i="6"/>
  <c r="B62" i="6"/>
  <c r="C62" i="6" s="1"/>
  <c r="D62" i="6"/>
  <c r="E62" i="6"/>
  <c r="F62" i="6"/>
  <c r="G62" i="6" s="1"/>
  <c r="A62" i="6" s="1"/>
  <c r="H62" i="6"/>
  <c r="I62" i="6"/>
  <c r="J62" i="6"/>
  <c r="K62" i="6"/>
  <c r="B63" i="6"/>
  <c r="C63" i="6" s="1"/>
  <c r="D63" i="6"/>
  <c r="E63" i="6"/>
  <c r="F63" i="6"/>
  <c r="G63" i="6" s="1"/>
  <c r="H63" i="6"/>
  <c r="I63" i="6"/>
  <c r="J63" i="6"/>
  <c r="K63" i="6"/>
  <c r="B64" i="6"/>
  <c r="C64" i="6" s="1"/>
  <c r="D64" i="6"/>
  <c r="E64" i="6"/>
  <c r="F64" i="6"/>
  <c r="G64" i="6" s="1"/>
  <c r="H64" i="6"/>
  <c r="I64" i="6"/>
  <c r="J64" i="6"/>
  <c r="K64" i="6"/>
  <c r="B65" i="6"/>
  <c r="C65" i="6" s="1"/>
  <c r="D65" i="6"/>
  <c r="E65" i="6"/>
  <c r="F65" i="6"/>
  <c r="G65" i="6" s="1"/>
  <c r="H65" i="6"/>
  <c r="I65" i="6"/>
  <c r="J65" i="6"/>
  <c r="K65" i="6"/>
  <c r="B66" i="6"/>
  <c r="C66" i="6" s="1"/>
  <c r="D66" i="6"/>
  <c r="E66" i="6"/>
  <c r="F66" i="6"/>
  <c r="G66" i="6" s="1"/>
  <c r="H66" i="6"/>
  <c r="I66" i="6"/>
  <c r="J66" i="6"/>
  <c r="K66" i="6"/>
  <c r="B67" i="6"/>
  <c r="C67" i="6" s="1"/>
  <c r="D67" i="6"/>
  <c r="E67" i="6"/>
  <c r="F67" i="6"/>
  <c r="G67" i="6" s="1"/>
  <c r="H67" i="6"/>
  <c r="I67" i="6"/>
  <c r="J67" i="6"/>
  <c r="K67" i="6"/>
  <c r="B68" i="6"/>
  <c r="C68" i="6" s="1"/>
  <c r="D68" i="6"/>
  <c r="E68" i="6"/>
  <c r="F68" i="6"/>
  <c r="G68" i="6" s="1"/>
  <c r="H68" i="6"/>
  <c r="I68" i="6"/>
  <c r="J68" i="6"/>
  <c r="K68" i="6"/>
  <c r="B69" i="6"/>
  <c r="C69" i="6" s="1"/>
  <c r="D69" i="6"/>
  <c r="E69" i="6"/>
  <c r="F69" i="6"/>
  <c r="G69" i="6" s="1"/>
  <c r="H69" i="6"/>
  <c r="I69" i="6"/>
  <c r="J69" i="6"/>
  <c r="K69" i="6"/>
  <c r="B70" i="6"/>
  <c r="C70" i="6" s="1"/>
  <c r="D70" i="6"/>
  <c r="E70" i="6"/>
  <c r="F70" i="6"/>
  <c r="G70" i="6" s="1"/>
  <c r="H70" i="6"/>
  <c r="I70" i="6"/>
  <c r="J70" i="6"/>
  <c r="K70" i="6"/>
  <c r="B71" i="6"/>
  <c r="C71" i="6" s="1"/>
  <c r="D71" i="6"/>
  <c r="E71" i="6"/>
  <c r="F71" i="6"/>
  <c r="G71" i="6" s="1"/>
  <c r="H71" i="6"/>
  <c r="I71" i="6"/>
  <c r="J71" i="6"/>
  <c r="K71" i="6"/>
  <c r="B72" i="6"/>
  <c r="C72" i="6" s="1"/>
  <c r="D72" i="6"/>
  <c r="E72" i="6"/>
  <c r="F72" i="6"/>
  <c r="G72" i="6" s="1"/>
  <c r="H72" i="6"/>
  <c r="I72" i="6"/>
  <c r="J72" i="6"/>
  <c r="K72" i="6"/>
  <c r="B73" i="6"/>
  <c r="C73" i="6" s="1"/>
  <c r="D73" i="6"/>
  <c r="E73" i="6"/>
  <c r="F73" i="6"/>
  <c r="G73" i="6" s="1"/>
  <c r="H73" i="6"/>
  <c r="I73" i="6"/>
  <c r="J73" i="6"/>
  <c r="K73" i="6"/>
  <c r="B74" i="6"/>
  <c r="C74" i="6" s="1"/>
  <c r="D74" i="6"/>
  <c r="E74" i="6"/>
  <c r="F74" i="6"/>
  <c r="G74" i="6" s="1"/>
  <c r="H74" i="6"/>
  <c r="I74" i="6"/>
  <c r="J74" i="6"/>
  <c r="K74" i="6"/>
  <c r="B75" i="6"/>
  <c r="C75" i="6" s="1"/>
  <c r="D75" i="6"/>
  <c r="E75" i="6"/>
  <c r="F75" i="6"/>
  <c r="G75" i="6" s="1"/>
  <c r="H75" i="6"/>
  <c r="I75" i="6"/>
  <c r="J75" i="6"/>
  <c r="K75" i="6"/>
  <c r="B76" i="6"/>
  <c r="C76" i="6" s="1"/>
  <c r="D76" i="6"/>
  <c r="E76" i="6"/>
  <c r="F76" i="6"/>
  <c r="G76" i="6" s="1"/>
  <c r="H76" i="6"/>
  <c r="I76" i="6"/>
  <c r="J76" i="6"/>
  <c r="K76" i="6"/>
  <c r="B77" i="6"/>
  <c r="C77" i="6" s="1"/>
  <c r="D77" i="6"/>
  <c r="E77" i="6"/>
  <c r="F77" i="6"/>
  <c r="G77" i="6" s="1"/>
  <c r="H77" i="6"/>
  <c r="I77" i="6"/>
  <c r="J77" i="6"/>
  <c r="K77" i="6"/>
  <c r="B78" i="6"/>
  <c r="C78" i="6" s="1"/>
  <c r="D78" i="6"/>
  <c r="E78" i="6"/>
  <c r="F78" i="6"/>
  <c r="G78" i="6" s="1"/>
  <c r="H78" i="6"/>
  <c r="I78" i="6"/>
  <c r="J78" i="6"/>
  <c r="K78" i="6"/>
  <c r="B79" i="6"/>
  <c r="C79" i="6" s="1"/>
  <c r="D79" i="6"/>
  <c r="E79" i="6"/>
  <c r="F79" i="6"/>
  <c r="G79" i="6" s="1"/>
  <c r="H79" i="6"/>
  <c r="I79" i="6"/>
  <c r="J79" i="6"/>
  <c r="K79" i="6"/>
  <c r="B80" i="6"/>
  <c r="C80" i="6" s="1"/>
  <c r="D80" i="6"/>
  <c r="E80" i="6"/>
  <c r="F80" i="6"/>
  <c r="G80" i="6" s="1"/>
  <c r="H80" i="6"/>
  <c r="I80" i="6"/>
  <c r="J80" i="6"/>
  <c r="K80" i="6"/>
  <c r="B81" i="6"/>
  <c r="C81" i="6" s="1"/>
  <c r="D81" i="6"/>
  <c r="E81" i="6"/>
  <c r="F81" i="6"/>
  <c r="G81" i="6" s="1"/>
  <c r="H81" i="6"/>
  <c r="I81" i="6"/>
  <c r="J81" i="6"/>
  <c r="K81" i="6"/>
  <c r="B82" i="6"/>
  <c r="C82" i="6" s="1"/>
  <c r="D82" i="6"/>
  <c r="E82" i="6"/>
  <c r="F82" i="6"/>
  <c r="G82" i="6" s="1"/>
  <c r="H82" i="6"/>
  <c r="I82" i="6"/>
  <c r="J82" i="6"/>
  <c r="K82" i="6"/>
  <c r="B83" i="6"/>
  <c r="C83" i="6" s="1"/>
  <c r="D83" i="6"/>
  <c r="E83" i="6"/>
  <c r="F83" i="6"/>
  <c r="G83" i="6" s="1"/>
  <c r="H83" i="6"/>
  <c r="I83" i="6"/>
  <c r="J83" i="6"/>
  <c r="K83" i="6"/>
  <c r="B84" i="6"/>
  <c r="C84" i="6" s="1"/>
  <c r="D84" i="6"/>
  <c r="E84" i="6"/>
  <c r="F84" i="6"/>
  <c r="G84" i="6" s="1"/>
  <c r="H84" i="6"/>
  <c r="I84" i="6"/>
  <c r="J84" i="6"/>
  <c r="K84" i="6"/>
  <c r="B85" i="6"/>
  <c r="C85" i="6" s="1"/>
  <c r="D85" i="6"/>
  <c r="E85" i="6"/>
  <c r="F85" i="6"/>
  <c r="G85" i="6" s="1"/>
  <c r="H85" i="6"/>
  <c r="I85" i="6"/>
  <c r="J85" i="6"/>
  <c r="K85" i="6"/>
  <c r="B86" i="6"/>
  <c r="C86" i="6" s="1"/>
  <c r="D86" i="6"/>
  <c r="E86" i="6"/>
  <c r="F86" i="6"/>
  <c r="G86" i="6" s="1"/>
  <c r="H86" i="6"/>
  <c r="I86" i="6"/>
  <c r="J86" i="6"/>
  <c r="K86" i="6"/>
  <c r="B87" i="6"/>
  <c r="C87" i="6" s="1"/>
  <c r="D87" i="6"/>
  <c r="E87" i="6"/>
  <c r="F87" i="6"/>
  <c r="G87" i="6" s="1"/>
  <c r="H87" i="6"/>
  <c r="I87" i="6"/>
  <c r="J87" i="6"/>
  <c r="K87" i="6"/>
  <c r="B88" i="6"/>
  <c r="C88" i="6" s="1"/>
  <c r="D88" i="6"/>
  <c r="E88" i="6"/>
  <c r="F88" i="6"/>
  <c r="G88" i="6" s="1"/>
  <c r="H88" i="6"/>
  <c r="I88" i="6"/>
  <c r="J88" i="6"/>
  <c r="K88" i="6"/>
  <c r="B89" i="6"/>
  <c r="C89" i="6" s="1"/>
  <c r="D89" i="6"/>
  <c r="E89" i="6"/>
  <c r="F89" i="6"/>
  <c r="G89" i="6" s="1"/>
  <c r="H89" i="6"/>
  <c r="I89" i="6"/>
  <c r="J89" i="6"/>
  <c r="K89" i="6"/>
  <c r="B90" i="6"/>
  <c r="C90" i="6" s="1"/>
  <c r="D90" i="6"/>
  <c r="E90" i="6"/>
  <c r="F90" i="6"/>
  <c r="G90" i="6" s="1"/>
  <c r="H90" i="6"/>
  <c r="I90" i="6"/>
  <c r="J90" i="6"/>
  <c r="K90" i="6"/>
  <c r="B91" i="6"/>
  <c r="C91" i="6" s="1"/>
  <c r="D91" i="6"/>
  <c r="E91" i="6"/>
  <c r="F91" i="6"/>
  <c r="G91" i="6" s="1"/>
  <c r="H91" i="6"/>
  <c r="I91" i="6"/>
  <c r="J91" i="6"/>
  <c r="K91" i="6"/>
  <c r="B92" i="6"/>
  <c r="C92" i="6" s="1"/>
  <c r="D92" i="6"/>
  <c r="E92" i="6"/>
  <c r="F92" i="6"/>
  <c r="G92" i="6" s="1"/>
  <c r="A92" i="6" s="1"/>
  <c r="H92" i="6"/>
  <c r="I92" i="6"/>
  <c r="J92" i="6"/>
  <c r="K92" i="6"/>
  <c r="B93" i="6"/>
  <c r="C93" i="6" s="1"/>
  <c r="D93" i="6"/>
  <c r="E93" i="6"/>
  <c r="F93" i="6"/>
  <c r="G93" i="6" s="1"/>
  <c r="H93" i="6"/>
  <c r="I93" i="6"/>
  <c r="J93" i="6"/>
  <c r="K93" i="6"/>
  <c r="B94" i="6"/>
  <c r="C94" i="6" s="1"/>
  <c r="D94" i="6"/>
  <c r="E94" i="6"/>
  <c r="F94" i="6"/>
  <c r="G94" i="6" s="1"/>
  <c r="H94" i="6"/>
  <c r="I94" i="6"/>
  <c r="J94" i="6"/>
  <c r="K94" i="6"/>
  <c r="B95" i="6"/>
  <c r="C95" i="6" s="1"/>
  <c r="D95" i="6"/>
  <c r="E95" i="6"/>
  <c r="F95" i="6"/>
  <c r="G95" i="6" s="1"/>
  <c r="H95" i="6"/>
  <c r="I95" i="6"/>
  <c r="J95" i="6"/>
  <c r="K95" i="6"/>
  <c r="B96" i="6"/>
  <c r="C96" i="6" s="1"/>
  <c r="D96" i="6"/>
  <c r="E96" i="6"/>
  <c r="F96" i="6"/>
  <c r="G96" i="6" s="1"/>
  <c r="H96" i="6"/>
  <c r="I96" i="6"/>
  <c r="J96" i="6"/>
  <c r="K96" i="6"/>
  <c r="B97" i="6"/>
  <c r="C97" i="6" s="1"/>
  <c r="D97" i="6"/>
  <c r="E97" i="6"/>
  <c r="F97" i="6"/>
  <c r="G97" i="6" s="1"/>
  <c r="H97" i="6"/>
  <c r="I97" i="6"/>
  <c r="J97" i="6"/>
  <c r="K97" i="6"/>
  <c r="B98" i="6"/>
  <c r="C98" i="6" s="1"/>
  <c r="D98" i="6"/>
  <c r="E98" i="6"/>
  <c r="F98" i="6"/>
  <c r="G98" i="6" s="1"/>
  <c r="H98" i="6"/>
  <c r="I98" i="6"/>
  <c r="J98" i="6"/>
  <c r="K98" i="6"/>
  <c r="B99" i="6"/>
  <c r="C99" i="6" s="1"/>
  <c r="D99" i="6"/>
  <c r="E99" i="6"/>
  <c r="F99" i="6"/>
  <c r="G99" i="6" s="1"/>
  <c r="H99" i="6"/>
  <c r="I99" i="6"/>
  <c r="J99" i="6"/>
  <c r="K99" i="6"/>
  <c r="B100" i="6"/>
  <c r="C100" i="6" s="1"/>
  <c r="D100" i="6"/>
  <c r="E100" i="6"/>
  <c r="F100" i="6"/>
  <c r="G100" i="6" s="1"/>
  <c r="H100" i="6"/>
  <c r="I100" i="6"/>
  <c r="J100" i="6"/>
  <c r="K100" i="6"/>
  <c r="B101" i="6"/>
  <c r="C101" i="6" s="1"/>
  <c r="D101" i="6"/>
  <c r="E101" i="6"/>
  <c r="F101" i="6"/>
  <c r="G101" i="6" s="1"/>
  <c r="H101" i="6"/>
  <c r="I101" i="6"/>
  <c r="J101" i="6"/>
  <c r="K101" i="6"/>
  <c r="B102" i="6"/>
  <c r="C102" i="6" s="1"/>
  <c r="D102" i="6"/>
  <c r="E102" i="6"/>
  <c r="F102" i="6"/>
  <c r="G102" i="6" s="1"/>
  <c r="H102" i="6"/>
  <c r="I102" i="6"/>
  <c r="J102" i="6"/>
  <c r="K102" i="6"/>
  <c r="B103" i="6"/>
  <c r="C103" i="6" s="1"/>
  <c r="D103" i="6"/>
  <c r="E103" i="6"/>
  <c r="F103" i="6"/>
  <c r="G103" i="6" s="1"/>
  <c r="H103" i="6"/>
  <c r="I103" i="6"/>
  <c r="J103" i="6"/>
  <c r="K103" i="6"/>
  <c r="B104" i="6"/>
  <c r="C104" i="6" s="1"/>
  <c r="D104" i="6"/>
  <c r="E104" i="6"/>
  <c r="F104" i="6"/>
  <c r="G104" i="6" s="1"/>
  <c r="H104" i="6"/>
  <c r="I104" i="6"/>
  <c r="J104" i="6"/>
  <c r="K104" i="6"/>
  <c r="B105" i="6"/>
  <c r="C105" i="6" s="1"/>
  <c r="D105" i="6"/>
  <c r="E105" i="6"/>
  <c r="F105" i="6"/>
  <c r="G105" i="6" s="1"/>
  <c r="H105" i="6"/>
  <c r="I105" i="6"/>
  <c r="J105" i="6"/>
  <c r="K105" i="6"/>
  <c r="B106" i="6"/>
  <c r="C106" i="6" s="1"/>
  <c r="D106" i="6"/>
  <c r="E106" i="6"/>
  <c r="F106" i="6"/>
  <c r="G106" i="6" s="1"/>
  <c r="H106" i="6"/>
  <c r="I106" i="6"/>
  <c r="J106" i="6"/>
  <c r="K106" i="6"/>
  <c r="B107" i="6"/>
  <c r="C107" i="6" s="1"/>
  <c r="D107" i="6"/>
  <c r="E107" i="6"/>
  <c r="F107" i="6"/>
  <c r="G107" i="6" s="1"/>
  <c r="H107" i="6"/>
  <c r="I107" i="6"/>
  <c r="J107" i="6"/>
  <c r="K107" i="6"/>
  <c r="B108" i="6"/>
  <c r="C108" i="6" s="1"/>
  <c r="D108" i="6"/>
  <c r="E108" i="6"/>
  <c r="F108" i="6"/>
  <c r="G108" i="6" s="1"/>
  <c r="H108" i="6"/>
  <c r="I108" i="6"/>
  <c r="J108" i="6"/>
  <c r="K108" i="6"/>
  <c r="B109" i="6"/>
  <c r="C109" i="6" s="1"/>
  <c r="D109" i="6"/>
  <c r="E109" i="6"/>
  <c r="F109" i="6"/>
  <c r="G109" i="6" s="1"/>
  <c r="H109" i="6"/>
  <c r="I109" i="6"/>
  <c r="J109" i="6"/>
  <c r="K109" i="6"/>
  <c r="B110" i="6"/>
  <c r="C110" i="6" s="1"/>
  <c r="D110" i="6"/>
  <c r="E110" i="6"/>
  <c r="F110" i="6"/>
  <c r="G110" i="6" s="1"/>
  <c r="H110" i="6"/>
  <c r="I110" i="6"/>
  <c r="J110" i="6"/>
  <c r="K110" i="6"/>
  <c r="B111" i="6"/>
  <c r="C111" i="6" s="1"/>
  <c r="D111" i="6"/>
  <c r="E111" i="6"/>
  <c r="F111" i="6"/>
  <c r="G111" i="6" s="1"/>
  <c r="H111" i="6"/>
  <c r="I111" i="6"/>
  <c r="J111" i="6"/>
  <c r="K111" i="6"/>
  <c r="B112" i="6"/>
  <c r="C112" i="6" s="1"/>
  <c r="D112" i="6"/>
  <c r="E112" i="6"/>
  <c r="F112" i="6"/>
  <c r="G112" i="6" s="1"/>
  <c r="H112" i="6"/>
  <c r="I112" i="6"/>
  <c r="J112" i="6"/>
  <c r="K112" i="6"/>
  <c r="B113" i="6"/>
  <c r="C113" i="6" s="1"/>
  <c r="D113" i="6"/>
  <c r="E113" i="6"/>
  <c r="F113" i="6"/>
  <c r="G113" i="6" s="1"/>
  <c r="H113" i="6"/>
  <c r="I113" i="6"/>
  <c r="J113" i="6"/>
  <c r="K113" i="6"/>
  <c r="B114" i="6"/>
  <c r="C114" i="6" s="1"/>
  <c r="D114" i="6"/>
  <c r="E114" i="6"/>
  <c r="F114" i="6"/>
  <c r="G114" i="6" s="1"/>
  <c r="H114" i="6"/>
  <c r="I114" i="6"/>
  <c r="J114" i="6"/>
  <c r="K114" i="6"/>
  <c r="B115" i="6"/>
  <c r="C115" i="6" s="1"/>
  <c r="D115" i="6"/>
  <c r="E115" i="6"/>
  <c r="F115" i="6"/>
  <c r="G115" i="6" s="1"/>
  <c r="H115" i="6"/>
  <c r="I115" i="6"/>
  <c r="J115" i="6"/>
  <c r="K115" i="6"/>
  <c r="B116" i="6"/>
  <c r="C116" i="6" s="1"/>
  <c r="D116" i="6"/>
  <c r="E116" i="6"/>
  <c r="F116" i="6"/>
  <c r="G116" i="6" s="1"/>
  <c r="H116" i="6"/>
  <c r="I116" i="6"/>
  <c r="J116" i="6"/>
  <c r="K116" i="6"/>
  <c r="B117" i="6"/>
  <c r="C117" i="6" s="1"/>
  <c r="D117" i="6"/>
  <c r="E117" i="6"/>
  <c r="F117" i="6"/>
  <c r="G117" i="6" s="1"/>
  <c r="A117" i="6" s="1"/>
  <c r="H117" i="6"/>
  <c r="I117" i="6"/>
  <c r="J117" i="6"/>
  <c r="K117" i="6"/>
  <c r="B118" i="6"/>
  <c r="C118" i="6" s="1"/>
  <c r="D118" i="6"/>
  <c r="E118" i="6"/>
  <c r="F118" i="6"/>
  <c r="G118" i="6" s="1"/>
  <c r="A118" i="6" s="1"/>
  <c r="H118" i="6"/>
  <c r="I118" i="6"/>
  <c r="J118" i="6"/>
  <c r="K118" i="6"/>
  <c r="B119" i="6"/>
  <c r="C119" i="6" s="1"/>
  <c r="D119" i="6"/>
  <c r="E119" i="6"/>
  <c r="F119" i="6"/>
  <c r="G119" i="6" s="1"/>
  <c r="H119" i="6"/>
  <c r="I119" i="6"/>
  <c r="J119" i="6"/>
  <c r="K119" i="6"/>
  <c r="B120" i="6"/>
  <c r="C120" i="6" s="1"/>
  <c r="D120" i="6"/>
  <c r="E120" i="6"/>
  <c r="F120" i="6"/>
  <c r="G120" i="6" s="1"/>
  <c r="A120" i="6" s="1"/>
  <c r="H120" i="6"/>
  <c r="I120" i="6"/>
  <c r="J120" i="6"/>
  <c r="K120" i="6"/>
  <c r="B121" i="6"/>
  <c r="C121" i="6" s="1"/>
  <c r="D121" i="6"/>
  <c r="E121" i="6"/>
  <c r="F121" i="6"/>
  <c r="G121" i="6" s="1"/>
  <c r="H121" i="6"/>
  <c r="I121" i="6"/>
  <c r="J121" i="6"/>
  <c r="K121" i="6"/>
  <c r="B122" i="6"/>
  <c r="C122" i="6" s="1"/>
  <c r="D122" i="6"/>
  <c r="E122" i="6"/>
  <c r="F122" i="6"/>
  <c r="G122" i="6" s="1"/>
  <c r="A122" i="6" s="1"/>
  <c r="H122" i="6"/>
  <c r="I122" i="6"/>
  <c r="J122" i="6"/>
  <c r="K122" i="6"/>
  <c r="B123" i="6"/>
  <c r="C123" i="6" s="1"/>
  <c r="D123" i="6"/>
  <c r="E123" i="6"/>
  <c r="F123" i="6"/>
  <c r="G123" i="6" s="1"/>
  <c r="H123" i="6"/>
  <c r="I123" i="6"/>
  <c r="J123" i="6"/>
  <c r="K123" i="6"/>
  <c r="B124" i="6"/>
  <c r="C124" i="6" s="1"/>
  <c r="D124" i="6"/>
  <c r="E124" i="6"/>
  <c r="F124" i="6"/>
  <c r="G124" i="6" s="1"/>
  <c r="H124" i="6"/>
  <c r="I124" i="6"/>
  <c r="J124" i="6"/>
  <c r="K124" i="6"/>
  <c r="B125" i="6"/>
  <c r="C125" i="6" s="1"/>
  <c r="D125" i="6"/>
  <c r="E125" i="6"/>
  <c r="F125" i="6"/>
  <c r="G125" i="6" s="1"/>
  <c r="H125" i="6"/>
  <c r="I125" i="6"/>
  <c r="J125" i="6"/>
  <c r="K125" i="6"/>
  <c r="B126" i="6"/>
  <c r="C126" i="6" s="1"/>
  <c r="D126" i="6"/>
  <c r="E126" i="6"/>
  <c r="F126" i="6"/>
  <c r="G126" i="6" s="1"/>
  <c r="A126" i="6" s="1"/>
  <c r="H126" i="6"/>
  <c r="I126" i="6"/>
  <c r="J126" i="6"/>
  <c r="K126" i="6"/>
  <c r="B127" i="6"/>
  <c r="C127" i="6" s="1"/>
  <c r="D127" i="6"/>
  <c r="E127" i="6"/>
  <c r="F127" i="6"/>
  <c r="G127" i="6" s="1"/>
  <c r="H127" i="6"/>
  <c r="I127" i="6"/>
  <c r="J127" i="6"/>
  <c r="K127" i="6"/>
  <c r="B128" i="6"/>
  <c r="C128" i="6" s="1"/>
  <c r="D128" i="6"/>
  <c r="E128" i="6"/>
  <c r="F128" i="6"/>
  <c r="G128" i="6" s="1"/>
  <c r="H128" i="6"/>
  <c r="I128" i="6"/>
  <c r="J128" i="6"/>
  <c r="K128" i="6"/>
  <c r="B129" i="6"/>
  <c r="C129" i="6" s="1"/>
  <c r="D129" i="6"/>
  <c r="E129" i="6"/>
  <c r="F129" i="6"/>
  <c r="G129" i="6" s="1"/>
  <c r="H129" i="6"/>
  <c r="I129" i="6"/>
  <c r="J129" i="6"/>
  <c r="K129" i="6"/>
  <c r="B130" i="6"/>
  <c r="C130" i="6" s="1"/>
  <c r="D130" i="6"/>
  <c r="E130" i="6"/>
  <c r="F130" i="6"/>
  <c r="G130" i="6" s="1"/>
  <c r="H130" i="6"/>
  <c r="I130" i="6"/>
  <c r="J130" i="6"/>
  <c r="K130" i="6"/>
  <c r="B131" i="6"/>
  <c r="C131" i="6" s="1"/>
  <c r="D131" i="6"/>
  <c r="E131" i="6"/>
  <c r="F131" i="6"/>
  <c r="G131" i="6" s="1"/>
  <c r="H131" i="6"/>
  <c r="I131" i="6"/>
  <c r="J131" i="6"/>
  <c r="K131" i="6"/>
  <c r="B132" i="6"/>
  <c r="C132" i="6" s="1"/>
  <c r="D132" i="6"/>
  <c r="E132" i="6"/>
  <c r="F132" i="6"/>
  <c r="G132" i="6" s="1"/>
  <c r="H132" i="6"/>
  <c r="I132" i="6"/>
  <c r="J132" i="6"/>
  <c r="K132" i="6"/>
  <c r="B133" i="6"/>
  <c r="C133" i="6" s="1"/>
  <c r="D133" i="6"/>
  <c r="E133" i="6"/>
  <c r="F133" i="6"/>
  <c r="G133" i="6" s="1"/>
  <c r="H133" i="6"/>
  <c r="I133" i="6"/>
  <c r="J133" i="6"/>
  <c r="K133" i="6"/>
  <c r="B134" i="6"/>
  <c r="C134" i="6" s="1"/>
  <c r="D134" i="6"/>
  <c r="E134" i="6"/>
  <c r="F134" i="6"/>
  <c r="G134" i="6" s="1"/>
  <c r="H134" i="6"/>
  <c r="I134" i="6"/>
  <c r="J134" i="6"/>
  <c r="K134" i="6"/>
  <c r="B135" i="6"/>
  <c r="C135" i="6" s="1"/>
  <c r="D135" i="6"/>
  <c r="E135" i="6"/>
  <c r="F135" i="6"/>
  <c r="G135" i="6" s="1"/>
  <c r="H135" i="6"/>
  <c r="I135" i="6"/>
  <c r="J135" i="6"/>
  <c r="K135" i="6"/>
  <c r="B136" i="6"/>
  <c r="C136" i="6" s="1"/>
  <c r="D136" i="6"/>
  <c r="E136" i="6"/>
  <c r="F136" i="6"/>
  <c r="G136" i="6" s="1"/>
  <c r="H136" i="6"/>
  <c r="I136" i="6"/>
  <c r="J136" i="6"/>
  <c r="K136" i="6"/>
  <c r="B137" i="6"/>
  <c r="C137" i="6" s="1"/>
  <c r="D137" i="6"/>
  <c r="E137" i="6"/>
  <c r="F137" i="6"/>
  <c r="G137" i="6" s="1"/>
  <c r="H137" i="6"/>
  <c r="I137" i="6"/>
  <c r="J137" i="6"/>
  <c r="K137" i="6"/>
  <c r="B138" i="6"/>
  <c r="C138" i="6" s="1"/>
  <c r="D138" i="6"/>
  <c r="E138" i="6"/>
  <c r="F138" i="6"/>
  <c r="G138" i="6" s="1"/>
  <c r="H138" i="6"/>
  <c r="I138" i="6"/>
  <c r="J138" i="6"/>
  <c r="K138" i="6"/>
  <c r="B139" i="6"/>
  <c r="C139" i="6" s="1"/>
  <c r="D139" i="6"/>
  <c r="E139" i="6"/>
  <c r="F139" i="6"/>
  <c r="G139" i="6" s="1"/>
  <c r="H139" i="6"/>
  <c r="I139" i="6"/>
  <c r="J139" i="6"/>
  <c r="K139" i="6"/>
  <c r="B140" i="6"/>
  <c r="C140" i="6" s="1"/>
  <c r="D140" i="6"/>
  <c r="E140" i="6"/>
  <c r="F140" i="6"/>
  <c r="G140" i="6" s="1"/>
  <c r="H140" i="6"/>
  <c r="I140" i="6"/>
  <c r="J140" i="6"/>
  <c r="K140" i="6"/>
  <c r="B141" i="6"/>
  <c r="C141" i="6" s="1"/>
  <c r="D141" i="6"/>
  <c r="E141" i="6"/>
  <c r="F141" i="6"/>
  <c r="G141" i="6" s="1"/>
  <c r="H141" i="6"/>
  <c r="I141" i="6"/>
  <c r="J141" i="6"/>
  <c r="K141" i="6"/>
  <c r="B142" i="6"/>
  <c r="C142" i="6" s="1"/>
  <c r="D142" i="6"/>
  <c r="E142" i="6"/>
  <c r="F142" i="6"/>
  <c r="G142" i="6" s="1"/>
  <c r="H142" i="6"/>
  <c r="I142" i="6"/>
  <c r="J142" i="6"/>
  <c r="K142" i="6"/>
  <c r="B143" i="6"/>
  <c r="C143" i="6" s="1"/>
  <c r="D143" i="6"/>
  <c r="E143" i="6"/>
  <c r="F143" i="6"/>
  <c r="G143" i="6" s="1"/>
  <c r="H143" i="6"/>
  <c r="I143" i="6"/>
  <c r="J143" i="6"/>
  <c r="K143" i="6"/>
  <c r="B144" i="6"/>
  <c r="C144" i="6" s="1"/>
  <c r="D144" i="6"/>
  <c r="E144" i="6"/>
  <c r="F144" i="6"/>
  <c r="G144" i="6" s="1"/>
  <c r="H144" i="6"/>
  <c r="I144" i="6"/>
  <c r="J144" i="6"/>
  <c r="K144" i="6"/>
  <c r="B145" i="6"/>
  <c r="C145" i="6" s="1"/>
  <c r="D145" i="6"/>
  <c r="E145" i="6"/>
  <c r="F145" i="6"/>
  <c r="G145" i="6" s="1"/>
  <c r="H145" i="6"/>
  <c r="I145" i="6"/>
  <c r="J145" i="6"/>
  <c r="K145" i="6"/>
  <c r="B146" i="6"/>
  <c r="C146" i="6" s="1"/>
  <c r="D146" i="6"/>
  <c r="E146" i="6"/>
  <c r="F146" i="6"/>
  <c r="G146" i="6" s="1"/>
  <c r="H146" i="6"/>
  <c r="I146" i="6"/>
  <c r="J146" i="6"/>
  <c r="K146" i="6"/>
  <c r="B147" i="6"/>
  <c r="C147" i="6" s="1"/>
  <c r="D147" i="6"/>
  <c r="E147" i="6"/>
  <c r="F147" i="6"/>
  <c r="G147" i="6" s="1"/>
  <c r="H147" i="6"/>
  <c r="I147" i="6"/>
  <c r="J147" i="6"/>
  <c r="K147" i="6"/>
  <c r="B148" i="6"/>
  <c r="C148" i="6" s="1"/>
  <c r="D148" i="6"/>
  <c r="E148" i="6"/>
  <c r="F148" i="6"/>
  <c r="G148" i="6" s="1"/>
  <c r="H148" i="6"/>
  <c r="I148" i="6"/>
  <c r="J148" i="6"/>
  <c r="K148" i="6"/>
  <c r="B149" i="6"/>
  <c r="C149" i="6" s="1"/>
  <c r="D149" i="6"/>
  <c r="E149" i="6"/>
  <c r="F149" i="6"/>
  <c r="G149" i="6" s="1"/>
  <c r="H149" i="6"/>
  <c r="I149" i="6"/>
  <c r="J149" i="6"/>
  <c r="K149" i="6"/>
  <c r="B150" i="6"/>
  <c r="C150" i="6" s="1"/>
  <c r="D150" i="6"/>
  <c r="E150" i="6"/>
  <c r="F150" i="6"/>
  <c r="G150" i="6" s="1"/>
  <c r="H150" i="6"/>
  <c r="I150" i="6"/>
  <c r="J150" i="6"/>
  <c r="K150" i="6"/>
  <c r="B151" i="6"/>
  <c r="C151" i="6" s="1"/>
  <c r="D151" i="6"/>
  <c r="E151" i="6"/>
  <c r="F151" i="6"/>
  <c r="G151" i="6" s="1"/>
  <c r="H151" i="6"/>
  <c r="I151" i="6"/>
  <c r="J151" i="6"/>
  <c r="K151" i="6"/>
  <c r="B152" i="6"/>
  <c r="C152" i="6" s="1"/>
  <c r="D152" i="6"/>
  <c r="E152" i="6"/>
  <c r="F152" i="6"/>
  <c r="G152" i="6" s="1"/>
  <c r="H152" i="6"/>
  <c r="I152" i="6"/>
  <c r="J152" i="6"/>
  <c r="K152" i="6"/>
  <c r="B153" i="6"/>
  <c r="C153" i="6" s="1"/>
  <c r="D153" i="6"/>
  <c r="E153" i="6"/>
  <c r="F153" i="6"/>
  <c r="G153" i="6" s="1"/>
  <c r="H153" i="6"/>
  <c r="I153" i="6"/>
  <c r="J153" i="6"/>
  <c r="K153" i="6"/>
  <c r="B154" i="6"/>
  <c r="C154" i="6" s="1"/>
  <c r="D154" i="6"/>
  <c r="E154" i="6"/>
  <c r="F154" i="6"/>
  <c r="G154" i="6" s="1"/>
  <c r="H154" i="6"/>
  <c r="I154" i="6"/>
  <c r="J154" i="6"/>
  <c r="K154" i="6"/>
  <c r="B155" i="6"/>
  <c r="C155" i="6" s="1"/>
  <c r="D155" i="6"/>
  <c r="E155" i="6"/>
  <c r="F155" i="6"/>
  <c r="G155" i="6" s="1"/>
  <c r="H155" i="6"/>
  <c r="I155" i="6"/>
  <c r="J155" i="6"/>
  <c r="K155" i="6"/>
  <c r="B156" i="6"/>
  <c r="C156" i="6" s="1"/>
  <c r="D156" i="6"/>
  <c r="E156" i="6"/>
  <c r="F156" i="6"/>
  <c r="G156" i="6" s="1"/>
  <c r="H156" i="6"/>
  <c r="I156" i="6"/>
  <c r="J156" i="6"/>
  <c r="K156" i="6"/>
  <c r="B157" i="6"/>
  <c r="C157" i="6" s="1"/>
  <c r="D157" i="6"/>
  <c r="E157" i="6"/>
  <c r="F157" i="6"/>
  <c r="G157" i="6" s="1"/>
  <c r="H157" i="6"/>
  <c r="I157" i="6"/>
  <c r="J157" i="6"/>
  <c r="K157" i="6"/>
  <c r="B158" i="6"/>
  <c r="C158" i="6" s="1"/>
  <c r="D158" i="6"/>
  <c r="E158" i="6"/>
  <c r="F158" i="6"/>
  <c r="G158" i="6" s="1"/>
  <c r="H158" i="6"/>
  <c r="I158" i="6"/>
  <c r="J158" i="6"/>
  <c r="K158" i="6"/>
  <c r="B159" i="6"/>
  <c r="C159" i="6" s="1"/>
  <c r="D159" i="6"/>
  <c r="E159" i="6"/>
  <c r="F159" i="6"/>
  <c r="G159" i="6" s="1"/>
  <c r="H159" i="6"/>
  <c r="I159" i="6"/>
  <c r="J159" i="6"/>
  <c r="K159" i="6"/>
  <c r="B160" i="6"/>
  <c r="C160" i="6" s="1"/>
  <c r="D160" i="6"/>
  <c r="E160" i="6"/>
  <c r="F160" i="6"/>
  <c r="G160" i="6" s="1"/>
  <c r="A160" i="6" s="1"/>
  <c r="H160" i="6"/>
  <c r="I160" i="6"/>
  <c r="J160" i="6"/>
  <c r="K160" i="6"/>
  <c r="B161" i="6"/>
  <c r="C161" i="6" s="1"/>
  <c r="D161" i="6"/>
  <c r="E161" i="6"/>
  <c r="F161" i="6"/>
  <c r="G161" i="6" s="1"/>
  <c r="H161" i="6"/>
  <c r="I161" i="6"/>
  <c r="J161" i="6"/>
  <c r="K161" i="6"/>
  <c r="B162" i="6"/>
  <c r="C162" i="6" s="1"/>
  <c r="D162" i="6"/>
  <c r="E162" i="6"/>
  <c r="F162" i="6"/>
  <c r="G162" i="6" s="1"/>
  <c r="A162" i="6" s="1"/>
  <c r="H162" i="6"/>
  <c r="I162" i="6"/>
  <c r="J162" i="6"/>
  <c r="K162" i="6"/>
  <c r="B163" i="6"/>
  <c r="C163" i="6" s="1"/>
  <c r="D163" i="6"/>
  <c r="E163" i="6"/>
  <c r="F163" i="6"/>
  <c r="G163" i="6" s="1"/>
  <c r="H163" i="6"/>
  <c r="I163" i="6"/>
  <c r="J163" i="6"/>
  <c r="K163" i="6"/>
  <c r="B164" i="6"/>
  <c r="C164" i="6" s="1"/>
  <c r="D164" i="6"/>
  <c r="E164" i="6"/>
  <c r="F164" i="6"/>
  <c r="G164" i="6" s="1"/>
  <c r="H164" i="6"/>
  <c r="I164" i="6"/>
  <c r="J164" i="6"/>
  <c r="K164" i="6"/>
  <c r="B165" i="6"/>
  <c r="C165" i="6" s="1"/>
  <c r="D165" i="6"/>
  <c r="E165" i="6"/>
  <c r="F165" i="6"/>
  <c r="G165" i="6" s="1"/>
  <c r="H165" i="6"/>
  <c r="I165" i="6"/>
  <c r="J165" i="6"/>
  <c r="K165" i="6"/>
  <c r="B166" i="6"/>
  <c r="C166" i="6" s="1"/>
  <c r="D166" i="6"/>
  <c r="E166" i="6"/>
  <c r="F166" i="6"/>
  <c r="G166" i="6" s="1"/>
  <c r="H166" i="6"/>
  <c r="I166" i="6"/>
  <c r="J166" i="6"/>
  <c r="K166" i="6"/>
  <c r="B167" i="6"/>
  <c r="C167" i="6" s="1"/>
  <c r="D167" i="6"/>
  <c r="E167" i="6"/>
  <c r="F167" i="6"/>
  <c r="G167" i="6" s="1"/>
  <c r="H167" i="6"/>
  <c r="I167" i="6"/>
  <c r="J167" i="6"/>
  <c r="K167" i="6"/>
  <c r="B168" i="6"/>
  <c r="C168" i="6" s="1"/>
  <c r="D168" i="6"/>
  <c r="E168" i="6"/>
  <c r="F168" i="6"/>
  <c r="G168" i="6" s="1"/>
  <c r="H168" i="6"/>
  <c r="I168" i="6"/>
  <c r="J168" i="6"/>
  <c r="K168" i="6"/>
  <c r="B169" i="6"/>
  <c r="C169" i="6" s="1"/>
  <c r="D169" i="6"/>
  <c r="E169" i="6"/>
  <c r="F169" i="6"/>
  <c r="G169" i="6" s="1"/>
  <c r="H169" i="6"/>
  <c r="I169" i="6"/>
  <c r="J169" i="6"/>
  <c r="K169" i="6"/>
  <c r="B170" i="6"/>
  <c r="C170" i="6" s="1"/>
  <c r="D170" i="6"/>
  <c r="E170" i="6"/>
  <c r="F170" i="6"/>
  <c r="G170" i="6" s="1"/>
  <c r="H170" i="6"/>
  <c r="I170" i="6"/>
  <c r="J170" i="6"/>
  <c r="K170" i="6"/>
  <c r="B171" i="6"/>
  <c r="C171" i="6" s="1"/>
  <c r="D171" i="6"/>
  <c r="E171" i="6"/>
  <c r="F171" i="6"/>
  <c r="G171" i="6" s="1"/>
  <c r="A171" i="6" s="1"/>
  <c r="H171" i="6"/>
  <c r="I171" i="6"/>
  <c r="J171" i="6"/>
  <c r="K171" i="6"/>
  <c r="B172" i="6"/>
  <c r="C172" i="6" s="1"/>
  <c r="D172" i="6"/>
  <c r="E172" i="6"/>
  <c r="F172" i="6"/>
  <c r="G172" i="6" s="1"/>
  <c r="H172" i="6"/>
  <c r="I172" i="6"/>
  <c r="J172" i="6"/>
  <c r="K172" i="6"/>
  <c r="B173" i="6"/>
  <c r="C173" i="6" s="1"/>
  <c r="D173" i="6"/>
  <c r="E173" i="6"/>
  <c r="F173" i="6"/>
  <c r="G173" i="6" s="1"/>
  <c r="H173" i="6"/>
  <c r="I173" i="6"/>
  <c r="J173" i="6"/>
  <c r="K173" i="6"/>
  <c r="B174" i="6"/>
  <c r="C174" i="6" s="1"/>
  <c r="D174" i="6"/>
  <c r="E174" i="6"/>
  <c r="F174" i="6"/>
  <c r="G174" i="6" s="1"/>
  <c r="H174" i="6"/>
  <c r="I174" i="6"/>
  <c r="J174" i="6"/>
  <c r="K174" i="6"/>
  <c r="B175" i="6"/>
  <c r="C175" i="6" s="1"/>
  <c r="D175" i="6"/>
  <c r="E175" i="6"/>
  <c r="F175" i="6"/>
  <c r="G175" i="6" s="1"/>
  <c r="H175" i="6"/>
  <c r="I175" i="6"/>
  <c r="J175" i="6"/>
  <c r="K175" i="6"/>
  <c r="B176" i="6"/>
  <c r="C176" i="6" s="1"/>
  <c r="D176" i="6"/>
  <c r="E176" i="6"/>
  <c r="F176" i="6"/>
  <c r="G176" i="6" s="1"/>
  <c r="H176" i="6"/>
  <c r="I176" i="6"/>
  <c r="J176" i="6"/>
  <c r="K176" i="6"/>
  <c r="B177" i="6"/>
  <c r="C177" i="6" s="1"/>
  <c r="D177" i="6"/>
  <c r="E177" i="6"/>
  <c r="F177" i="6"/>
  <c r="G177" i="6" s="1"/>
  <c r="H177" i="6"/>
  <c r="I177" i="6"/>
  <c r="J177" i="6"/>
  <c r="K177" i="6"/>
  <c r="B178" i="6"/>
  <c r="C178" i="6" s="1"/>
  <c r="D178" i="6"/>
  <c r="E178" i="6"/>
  <c r="F178" i="6"/>
  <c r="G178" i="6" s="1"/>
  <c r="H178" i="6"/>
  <c r="I178" i="6"/>
  <c r="J178" i="6"/>
  <c r="K178" i="6"/>
  <c r="B179" i="6"/>
  <c r="C179" i="6" s="1"/>
  <c r="D179" i="6"/>
  <c r="E179" i="6"/>
  <c r="F179" i="6"/>
  <c r="G179" i="6" s="1"/>
  <c r="H179" i="6"/>
  <c r="I179" i="6"/>
  <c r="J179" i="6"/>
  <c r="K179" i="6"/>
  <c r="B180" i="6"/>
  <c r="C180" i="6" s="1"/>
  <c r="D180" i="6"/>
  <c r="E180" i="6"/>
  <c r="F180" i="6"/>
  <c r="G180" i="6" s="1"/>
  <c r="H180" i="6"/>
  <c r="I180" i="6"/>
  <c r="J180" i="6"/>
  <c r="K180" i="6"/>
  <c r="B181" i="6"/>
  <c r="C181" i="6" s="1"/>
  <c r="D181" i="6"/>
  <c r="E181" i="6"/>
  <c r="F181" i="6"/>
  <c r="G181" i="6" s="1"/>
  <c r="H181" i="6"/>
  <c r="I181" i="6"/>
  <c r="J181" i="6"/>
  <c r="K181" i="6"/>
  <c r="B182" i="6"/>
  <c r="C182" i="6" s="1"/>
  <c r="D182" i="6"/>
  <c r="E182" i="6"/>
  <c r="F182" i="6"/>
  <c r="G182" i="6" s="1"/>
  <c r="H182" i="6"/>
  <c r="I182" i="6"/>
  <c r="J182" i="6"/>
  <c r="K182" i="6"/>
  <c r="B183" i="6"/>
  <c r="C183" i="6"/>
  <c r="D183" i="6"/>
  <c r="E183" i="6"/>
  <c r="F183" i="6"/>
  <c r="G183" i="6" s="1"/>
  <c r="H183" i="6"/>
  <c r="I183" i="6"/>
  <c r="J183" i="6"/>
  <c r="K183" i="6"/>
  <c r="B184" i="6"/>
  <c r="C184" i="6" s="1"/>
  <c r="D184" i="6"/>
  <c r="E184" i="6"/>
  <c r="F184" i="6"/>
  <c r="G184" i="6" s="1"/>
  <c r="H184" i="6"/>
  <c r="I184" i="6"/>
  <c r="J184" i="6"/>
  <c r="K184" i="6"/>
  <c r="B185" i="6"/>
  <c r="C185" i="6" s="1"/>
  <c r="D185" i="6"/>
  <c r="E185" i="6"/>
  <c r="F185" i="6"/>
  <c r="G185" i="6" s="1"/>
  <c r="H185" i="6"/>
  <c r="I185" i="6"/>
  <c r="J185" i="6"/>
  <c r="K185" i="6"/>
  <c r="B186" i="6"/>
  <c r="C186" i="6" s="1"/>
  <c r="D186" i="6"/>
  <c r="E186" i="6"/>
  <c r="F186" i="6"/>
  <c r="G186" i="6" s="1"/>
  <c r="H186" i="6"/>
  <c r="I186" i="6"/>
  <c r="J186" i="6"/>
  <c r="K186" i="6"/>
  <c r="B187" i="6"/>
  <c r="C187" i="6" s="1"/>
  <c r="D187" i="6"/>
  <c r="E187" i="6"/>
  <c r="F187" i="6"/>
  <c r="G187" i="6" s="1"/>
  <c r="H187" i="6"/>
  <c r="I187" i="6"/>
  <c r="J187" i="6"/>
  <c r="K187" i="6"/>
  <c r="B188" i="6"/>
  <c r="C188" i="6" s="1"/>
  <c r="D188" i="6"/>
  <c r="E188" i="6"/>
  <c r="F188" i="6"/>
  <c r="G188" i="6" s="1"/>
  <c r="H188" i="6"/>
  <c r="I188" i="6"/>
  <c r="J188" i="6"/>
  <c r="K188" i="6"/>
  <c r="B189" i="6"/>
  <c r="C189" i="6" s="1"/>
  <c r="D189" i="6"/>
  <c r="E189" i="6"/>
  <c r="F189" i="6"/>
  <c r="G189" i="6" s="1"/>
  <c r="H189" i="6"/>
  <c r="I189" i="6"/>
  <c r="J189" i="6"/>
  <c r="K189" i="6"/>
  <c r="B190" i="6"/>
  <c r="C190" i="6" s="1"/>
  <c r="D190" i="6"/>
  <c r="E190" i="6"/>
  <c r="F190" i="6"/>
  <c r="G190" i="6" s="1"/>
  <c r="H190" i="6"/>
  <c r="I190" i="6"/>
  <c r="J190" i="6"/>
  <c r="K190" i="6"/>
  <c r="B191" i="6"/>
  <c r="C191" i="6" s="1"/>
  <c r="D191" i="6"/>
  <c r="E191" i="6"/>
  <c r="F191" i="6"/>
  <c r="G191" i="6" s="1"/>
  <c r="H191" i="6"/>
  <c r="I191" i="6"/>
  <c r="J191" i="6"/>
  <c r="K191" i="6"/>
  <c r="B192" i="6"/>
  <c r="C192" i="6" s="1"/>
  <c r="D192" i="6"/>
  <c r="E192" i="6"/>
  <c r="F192" i="6"/>
  <c r="G192" i="6" s="1"/>
  <c r="H192" i="6"/>
  <c r="I192" i="6"/>
  <c r="J192" i="6"/>
  <c r="K192" i="6"/>
  <c r="B193" i="6"/>
  <c r="C193" i="6" s="1"/>
  <c r="D193" i="6"/>
  <c r="E193" i="6"/>
  <c r="F193" i="6"/>
  <c r="G193" i="6" s="1"/>
  <c r="H193" i="6"/>
  <c r="I193" i="6"/>
  <c r="J193" i="6"/>
  <c r="K193" i="6"/>
  <c r="B194" i="6"/>
  <c r="C194" i="6" s="1"/>
  <c r="D194" i="6"/>
  <c r="E194" i="6"/>
  <c r="F194" i="6"/>
  <c r="G194" i="6" s="1"/>
  <c r="H194" i="6"/>
  <c r="I194" i="6"/>
  <c r="J194" i="6"/>
  <c r="K194" i="6"/>
  <c r="B195" i="6"/>
  <c r="C195" i="6" s="1"/>
  <c r="D195" i="6"/>
  <c r="E195" i="6"/>
  <c r="F195" i="6"/>
  <c r="G195" i="6" s="1"/>
  <c r="H195" i="6"/>
  <c r="I195" i="6"/>
  <c r="J195" i="6"/>
  <c r="K195" i="6"/>
  <c r="B196" i="6"/>
  <c r="C196" i="6" s="1"/>
  <c r="D196" i="6"/>
  <c r="E196" i="6"/>
  <c r="F196" i="6"/>
  <c r="G196" i="6" s="1"/>
  <c r="H196" i="6"/>
  <c r="I196" i="6"/>
  <c r="J196" i="6"/>
  <c r="K196" i="6"/>
  <c r="B197" i="6"/>
  <c r="C197" i="6" s="1"/>
  <c r="D197" i="6"/>
  <c r="E197" i="6"/>
  <c r="F197" i="6"/>
  <c r="G197" i="6" s="1"/>
  <c r="H197" i="6"/>
  <c r="I197" i="6"/>
  <c r="J197" i="6"/>
  <c r="K197" i="6"/>
  <c r="B198" i="6"/>
  <c r="C198" i="6" s="1"/>
  <c r="D198" i="6"/>
  <c r="E198" i="6"/>
  <c r="F198" i="6"/>
  <c r="G198" i="6" s="1"/>
  <c r="H198" i="6"/>
  <c r="I198" i="6"/>
  <c r="J198" i="6"/>
  <c r="K198" i="6"/>
  <c r="B199" i="6"/>
  <c r="C199" i="6" s="1"/>
  <c r="D199" i="6"/>
  <c r="E199" i="6"/>
  <c r="F199" i="6"/>
  <c r="G199" i="6" s="1"/>
  <c r="H199" i="6"/>
  <c r="I199" i="6"/>
  <c r="J199" i="6"/>
  <c r="K199" i="6"/>
  <c r="B200" i="6"/>
  <c r="C200" i="6" s="1"/>
  <c r="D200" i="6"/>
  <c r="E200" i="6"/>
  <c r="F200" i="6"/>
  <c r="G200" i="6" s="1"/>
  <c r="H200" i="6"/>
  <c r="I200" i="6"/>
  <c r="J200" i="6"/>
  <c r="K200" i="6"/>
  <c r="B201" i="6"/>
  <c r="C201" i="6" s="1"/>
  <c r="D201" i="6"/>
  <c r="E201" i="6"/>
  <c r="F201" i="6"/>
  <c r="G201" i="6" s="1"/>
  <c r="H201" i="6"/>
  <c r="I201" i="6"/>
  <c r="J201" i="6"/>
  <c r="K201" i="6"/>
  <c r="B202" i="6"/>
  <c r="C202" i="6" s="1"/>
  <c r="D202" i="6"/>
  <c r="E202" i="6"/>
  <c r="F202" i="6"/>
  <c r="G202" i="6" s="1"/>
  <c r="H202" i="6"/>
  <c r="I202" i="6"/>
  <c r="J202" i="6"/>
  <c r="K202" i="6"/>
  <c r="B203" i="6"/>
  <c r="C203" i="6" s="1"/>
  <c r="D203" i="6"/>
  <c r="E203" i="6"/>
  <c r="F203" i="6"/>
  <c r="G203" i="6" s="1"/>
  <c r="A203" i="6" s="1"/>
  <c r="H203" i="6"/>
  <c r="I203" i="6"/>
  <c r="J203" i="6"/>
  <c r="K203" i="6"/>
  <c r="B204" i="6"/>
  <c r="C204" i="6" s="1"/>
  <c r="D204" i="6"/>
  <c r="E204" i="6"/>
  <c r="F204" i="6"/>
  <c r="G204" i="6" s="1"/>
  <c r="H204" i="6"/>
  <c r="I204" i="6"/>
  <c r="J204" i="6"/>
  <c r="K204" i="6"/>
  <c r="B205" i="6"/>
  <c r="C205" i="6" s="1"/>
  <c r="D205" i="6"/>
  <c r="E205" i="6"/>
  <c r="F205" i="6"/>
  <c r="G205" i="6" s="1"/>
  <c r="H205" i="6"/>
  <c r="I205" i="6"/>
  <c r="J205" i="6"/>
  <c r="K205" i="6"/>
  <c r="B206" i="6"/>
  <c r="C206" i="6" s="1"/>
  <c r="D206" i="6"/>
  <c r="E206" i="6"/>
  <c r="F206" i="6"/>
  <c r="G206" i="6" s="1"/>
  <c r="H206" i="6"/>
  <c r="I206" i="6"/>
  <c r="J206" i="6"/>
  <c r="K206" i="6"/>
  <c r="B207" i="6"/>
  <c r="C207" i="6" s="1"/>
  <c r="D207" i="6"/>
  <c r="E207" i="6"/>
  <c r="F207" i="6"/>
  <c r="G207" i="6" s="1"/>
  <c r="H207" i="6"/>
  <c r="I207" i="6"/>
  <c r="J207" i="6"/>
  <c r="K207" i="6"/>
  <c r="B208" i="6"/>
  <c r="C208" i="6" s="1"/>
  <c r="D208" i="6"/>
  <c r="E208" i="6"/>
  <c r="F208" i="6"/>
  <c r="G208" i="6" s="1"/>
  <c r="A208" i="6" s="1"/>
  <c r="H208" i="6"/>
  <c r="I208" i="6"/>
  <c r="J208" i="6"/>
  <c r="K208" i="6"/>
  <c r="B209" i="6"/>
  <c r="C209" i="6" s="1"/>
  <c r="D209" i="6"/>
  <c r="E209" i="6"/>
  <c r="F209" i="6"/>
  <c r="G209" i="6" s="1"/>
  <c r="A209" i="6" s="1"/>
  <c r="H209" i="6"/>
  <c r="I209" i="6"/>
  <c r="J209" i="6"/>
  <c r="K209" i="6"/>
  <c r="B210" i="6"/>
  <c r="C210" i="6" s="1"/>
  <c r="D210" i="6"/>
  <c r="E210" i="6"/>
  <c r="F210" i="6"/>
  <c r="G210" i="6" s="1"/>
  <c r="H210" i="6"/>
  <c r="I210" i="6"/>
  <c r="J210" i="6"/>
  <c r="K210" i="6"/>
  <c r="B211" i="6"/>
  <c r="C211" i="6" s="1"/>
  <c r="D211" i="6"/>
  <c r="E211" i="6"/>
  <c r="F211" i="6"/>
  <c r="G211" i="6" s="1"/>
  <c r="H211" i="6"/>
  <c r="I211" i="6"/>
  <c r="J211" i="6"/>
  <c r="K211" i="6"/>
  <c r="B212" i="6"/>
  <c r="C212" i="6" s="1"/>
  <c r="D212" i="6"/>
  <c r="E212" i="6"/>
  <c r="F212" i="6"/>
  <c r="G212" i="6" s="1"/>
  <c r="H212" i="6"/>
  <c r="I212" i="6"/>
  <c r="J212" i="6"/>
  <c r="K212" i="6"/>
  <c r="B213" i="6"/>
  <c r="C213" i="6" s="1"/>
  <c r="D213" i="6"/>
  <c r="E213" i="6"/>
  <c r="F213" i="6"/>
  <c r="G213" i="6" s="1"/>
  <c r="H213" i="6"/>
  <c r="I213" i="6"/>
  <c r="J213" i="6"/>
  <c r="K213" i="6"/>
  <c r="B214" i="6"/>
  <c r="C214" i="6" s="1"/>
  <c r="D214" i="6"/>
  <c r="E214" i="6"/>
  <c r="F214" i="6"/>
  <c r="G214" i="6" s="1"/>
  <c r="H214" i="6"/>
  <c r="I214" i="6"/>
  <c r="J214" i="6"/>
  <c r="K214" i="6"/>
  <c r="B215" i="6"/>
  <c r="C215" i="6" s="1"/>
  <c r="D215" i="6"/>
  <c r="E215" i="6"/>
  <c r="F215" i="6"/>
  <c r="G215" i="6" s="1"/>
  <c r="H215" i="6"/>
  <c r="I215" i="6"/>
  <c r="J215" i="6"/>
  <c r="K215" i="6"/>
  <c r="B216" i="6"/>
  <c r="C216" i="6" s="1"/>
  <c r="D216" i="6"/>
  <c r="E216" i="6"/>
  <c r="F216" i="6"/>
  <c r="G216" i="6" s="1"/>
  <c r="H216" i="6"/>
  <c r="I216" i="6"/>
  <c r="J216" i="6"/>
  <c r="K216" i="6"/>
  <c r="B217" i="6"/>
  <c r="C217" i="6" s="1"/>
  <c r="D217" i="6"/>
  <c r="E217" i="6"/>
  <c r="F217" i="6"/>
  <c r="G217" i="6" s="1"/>
  <c r="H217" i="6"/>
  <c r="I217" i="6"/>
  <c r="J217" i="6"/>
  <c r="K217" i="6"/>
  <c r="B218" i="6"/>
  <c r="C218" i="6" s="1"/>
  <c r="D218" i="6"/>
  <c r="E218" i="6"/>
  <c r="F218" i="6"/>
  <c r="G218" i="6" s="1"/>
  <c r="H218" i="6"/>
  <c r="I218" i="6"/>
  <c r="J218" i="6"/>
  <c r="K218" i="6"/>
  <c r="B219" i="6"/>
  <c r="C219" i="6" s="1"/>
  <c r="D219" i="6"/>
  <c r="E219" i="6"/>
  <c r="F219" i="6"/>
  <c r="G219" i="6" s="1"/>
  <c r="H219" i="6"/>
  <c r="I219" i="6"/>
  <c r="J219" i="6"/>
  <c r="K219" i="6"/>
  <c r="B220" i="6"/>
  <c r="C220" i="6" s="1"/>
  <c r="D220" i="6"/>
  <c r="E220" i="6"/>
  <c r="F220" i="6"/>
  <c r="G220" i="6" s="1"/>
  <c r="H220" i="6"/>
  <c r="I220" i="6"/>
  <c r="J220" i="6"/>
  <c r="K220" i="6"/>
  <c r="B221" i="6"/>
  <c r="C221" i="6" s="1"/>
  <c r="D221" i="6"/>
  <c r="E221" i="6"/>
  <c r="F221" i="6"/>
  <c r="G221" i="6" s="1"/>
  <c r="H221" i="6"/>
  <c r="I221" i="6"/>
  <c r="J221" i="6"/>
  <c r="K221" i="6"/>
  <c r="B222" i="6"/>
  <c r="C222" i="6" s="1"/>
  <c r="D222" i="6"/>
  <c r="E222" i="6"/>
  <c r="F222" i="6"/>
  <c r="G222" i="6" s="1"/>
  <c r="H222" i="6"/>
  <c r="I222" i="6"/>
  <c r="J222" i="6"/>
  <c r="K222" i="6"/>
  <c r="B223" i="6"/>
  <c r="C223" i="6" s="1"/>
  <c r="D223" i="6"/>
  <c r="E223" i="6"/>
  <c r="F223" i="6"/>
  <c r="G223" i="6" s="1"/>
  <c r="H223" i="6"/>
  <c r="I223" i="6"/>
  <c r="J223" i="6"/>
  <c r="K223" i="6"/>
  <c r="B224" i="6"/>
  <c r="C224" i="6" s="1"/>
  <c r="D224" i="6"/>
  <c r="E224" i="6"/>
  <c r="F224" i="6"/>
  <c r="G224" i="6" s="1"/>
  <c r="H224" i="6"/>
  <c r="I224" i="6"/>
  <c r="J224" i="6"/>
  <c r="K224" i="6"/>
  <c r="B225" i="6"/>
  <c r="C225" i="6" s="1"/>
  <c r="D225" i="6"/>
  <c r="E225" i="6"/>
  <c r="F225" i="6"/>
  <c r="G225" i="6" s="1"/>
  <c r="H225" i="6"/>
  <c r="I225" i="6"/>
  <c r="J225" i="6"/>
  <c r="K225" i="6"/>
  <c r="B226" i="6"/>
  <c r="C226" i="6" s="1"/>
  <c r="D226" i="6"/>
  <c r="E226" i="6"/>
  <c r="F226" i="6"/>
  <c r="G226" i="6" s="1"/>
  <c r="H226" i="6"/>
  <c r="I226" i="6"/>
  <c r="J226" i="6"/>
  <c r="K226" i="6"/>
  <c r="B227" i="6"/>
  <c r="C227" i="6" s="1"/>
  <c r="D227" i="6"/>
  <c r="E227" i="6"/>
  <c r="F227" i="6"/>
  <c r="G227" i="6" s="1"/>
  <c r="H227" i="6"/>
  <c r="I227" i="6"/>
  <c r="J227" i="6"/>
  <c r="K227" i="6"/>
  <c r="B228" i="6"/>
  <c r="C228" i="6" s="1"/>
  <c r="D228" i="6"/>
  <c r="E228" i="6"/>
  <c r="F228" i="6"/>
  <c r="G228" i="6" s="1"/>
  <c r="H228" i="6"/>
  <c r="I228" i="6"/>
  <c r="J228" i="6"/>
  <c r="K228" i="6"/>
  <c r="B229" i="6"/>
  <c r="C229" i="6" s="1"/>
  <c r="D229" i="6"/>
  <c r="E229" i="6"/>
  <c r="F229" i="6"/>
  <c r="G229" i="6" s="1"/>
  <c r="H229" i="6"/>
  <c r="I229" i="6"/>
  <c r="J229" i="6"/>
  <c r="K229" i="6"/>
  <c r="B230" i="6"/>
  <c r="C230" i="6" s="1"/>
  <c r="D230" i="6"/>
  <c r="E230" i="6"/>
  <c r="F230" i="6"/>
  <c r="G230" i="6" s="1"/>
  <c r="H230" i="6"/>
  <c r="I230" i="6"/>
  <c r="J230" i="6"/>
  <c r="K230" i="6"/>
  <c r="B231" i="6"/>
  <c r="C231" i="6" s="1"/>
  <c r="D231" i="6"/>
  <c r="E231" i="6"/>
  <c r="F231" i="6"/>
  <c r="G231" i="6" s="1"/>
  <c r="H231" i="6"/>
  <c r="I231" i="6"/>
  <c r="J231" i="6"/>
  <c r="K231" i="6"/>
  <c r="B232" i="6"/>
  <c r="C232" i="6" s="1"/>
  <c r="D232" i="6"/>
  <c r="E232" i="6"/>
  <c r="F232" i="6"/>
  <c r="G232" i="6" s="1"/>
  <c r="H232" i="6"/>
  <c r="I232" i="6"/>
  <c r="J232" i="6"/>
  <c r="K232" i="6"/>
  <c r="B233" i="6"/>
  <c r="C233" i="6" s="1"/>
  <c r="D233" i="6"/>
  <c r="E233" i="6"/>
  <c r="F233" i="6"/>
  <c r="G233" i="6" s="1"/>
  <c r="H233" i="6"/>
  <c r="I233" i="6"/>
  <c r="J233" i="6"/>
  <c r="K233" i="6"/>
  <c r="B234" i="6"/>
  <c r="C234" i="6" s="1"/>
  <c r="D234" i="6"/>
  <c r="E234" i="6"/>
  <c r="F234" i="6"/>
  <c r="G234" i="6" s="1"/>
  <c r="H234" i="6"/>
  <c r="I234" i="6"/>
  <c r="J234" i="6"/>
  <c r="K234" i="6"/>
  <c r="B235" i="6"/>
  <c r="C235" i="6" s="1"/>
  <c r="D235" i="6"/>
  <c r="E235" i="6"/>
  <c r="F235" i="6"/>
  <c r="G235" i="6" s="1"/>
  <c r="H235" i="6"/>
  <c r="I235" i="6"/>
  <c r="J235" i="6"/>
  <c r="K235" i="6"/>
  <c r="B236" i="6"/>
  <c r="C236" i="6" s="1"/>
  <c r="D236" i="6"/>
  <c r="E236" i="6"/>
  <c r="F236" i="6"/>
  <c r="G236" i="6" s="1"/>
  <c r="H236" i="6"/>
  <c r="I236" i="6"/>
  <c r="J236" i="6"/>
  <c r="K236" i="6"/>
  <c r="B237" i="6"/>
  <c r="C237" i="6" s="1"/>
  <c r="D237" i="6"/>
  <c r="E237" i="6"/>
  <c r="F237" i="6"/>
  <c r="G237" i="6" s="1"/>
  <c r="H237" i="6"/>
  <c r="I237" i="6"/>
  <c r="J237" i="6"/>
  <c r="K237" i="6"/>
  <c r="B238" i="6"/>
  <c r="C238" i="6" s="1"/>
  <c r="D238" i="6"/>
  <c r="E238" i="6"/>
  <c r="F238" i="6"/>
  <c r="G238" i="6" s="1"/>
  <c r="H238" i="6"/>
  <c r="I238" i="6"/>
  <c r="J238" i="6"/>
  <c r="K238" i="6"/>
  <c r="B239" i="6"/>
  <c r="C239" i="6" s="1"/>
  <c r="D239" i="6"/>
  <c r="E239" i="6"/>
  <c r="F239" i="6"/>
  <c r="G239" i="6" s="1"/>
  <c r="H239" i="6"/>
  <c r="I239" i="6"/>
  <c r="J239" i="6"/>
  <c r="K239" i="6"/>
  <c r="B240" i="6"/>
  <c r="C240" i="6" s="1"/>
  <c r="D240" i="6"/>
  <c r="E240" i="6"/>
  <c r="F240" i="6"/>
  <c r="G240" i="6" s="1"/>
  <c r="H240" i="6"/>
  <c r="I240" i="6"/>
  <c r="J240" i="6"/>
  <c r="K240" i="6"/>
  <c r="B241" i="6"/>
  <c r="C241" i="6" s="1"/>
  <c r="D241" i="6"/>
  <c r="E241" i="6"/>
  <c r="F241" i="6"/>
  <c r="G241" i="6" s="1"/>
  <c r="H241" i="6"/>
  <c r="I241" i="6"/>
  <c r="J241" i="6"/>
  <c r="K241" i="6"/>
  <c r="B242" i="6"/>
  <c r="C242" i="6" s="1"/>
  <c r="D242" i="6"/>
  <c r="E242" i="6"/>
  <c r="F242" i="6"/>
  <c r="G242" i="6" s="1"/>
  <c r="H242" i="6"/>
  <c r="I242" i="6"/>
  <c r="J242" i="6"/>
  <c r="K242" i="6"/>
  <c r="B243" i="6"/>
  <c r="C243" i="6" s="1"/>
  <c r="D243" i="6"/>
  <c r="E243" i="6"/>
  <c r="F243" i="6"/>
  <c r="G243" i="6" s="1"/>
  <c r="H243" i="6"/>
  <c r="I243" i="6"/>
  <c r="J243" i="6"/>
  <c r="K243" i="6"/>
  <c r="B244" i="6"/>
  <c r="C244" i="6" s="1"/>
  <c r="D244" i="6"/>
  <c r="E244" i="6"/>
  <c r="F244" i="6"/>
  <c r="G244" i="6" s="1"/>
  <c r="H244" i="6"/>
  <c r="I244" i="6"/>
  <c r="J244" i="6"/>
  <c r="K244" i="6"/>
  <c r="B245" i="6"/>
  <c r="C245" i="6" s="1"/>
  <c r="D245" i="6"/>
  <c r="E245" i="6"/>
  <c r="F245" i="6"/>
  <c r="G245" i="6" s="1"/>
  <c r="H245" i="6"/>
  <c r="I245" i="6"/>
  <c r="J245" i="6"/>
  <c r="K245" i="6"/>
  <c r="B246" i="6"/>
  <c r="C246" i="6" s="1"/>
  <c r="D246" i="6"/>
  <c r="E246" i="6"/>
  <c r="F246" i="6"/>
  <c r="G246" i="6" s="1"/>
  <c r="H246" i="6"/>
  <c r="I246" i="6"/>
  <c r="J246" i="6"/>
  <c r="K246" i="6"/>
  <c r="B247" i="6"/>
  <c r="C247" i="6" s="1"/>
  <c r="D247" i="6"/>
  <c r="E247" i="6"/>
  <c r="F247" i="6"/>
  <c r="G247" i="6" s="1"/>
  <c r="H247" i="6"/>
  <c r="I247" i="6"/>
  <c r="J247" i="6"/>
  <c r="K247" i="6"/>
  <c r="B248" i="6"/>
  <c r="C248" i="6" s="1"/>
  <c r="D248" i="6"/>
  <c r="E248" i="6"/>
  <c r="F248" i="6"/>
  <c r="G248" i="6" s="1"/>
  <c r="H248" i="6"/>
  <c r="I248" i="6"/>
  <c r="J248" i="6"/>
  <c r="K248" i="6"/>
  <c r="B249" i="6"/>
  <c r="C249" i="6" s="1"/>
  <c r="D249" i="6"/>
  <c r="E249" i="6"/>
  <c r="F249" i="6"/>
  <c r="G249" i="6" s="1"/>
  <c r="H249" i="6"/>
  <c r="I249" i="6"/>
  <c r="J249" i="6"/>
  <c r="K249" i="6"/>
  <c r="B250" i="6"/>
  <c r="C250" i="6" s="1"/>
  <c r="D250" i="6"/>
  <c r="E250" i="6"/>
  <c r="F250" i="6"/>
  <c r="G250" i="6" s="1"/>
  <c r="H250" i="6"/>
  <c r="I250" i="6"/>
  <c r="J250" i="6"/>
  <c r="K250" i="6"/>
  <c r="B251" i="6"/>
  <c r="C251" i="6" s="1"/>
  <c r="D251" i="6"/>
  <c r="E251" i="6"/>
  <c r="F251" i="6"/>
  <c r="G251" i="6" s="1"/>
  <c r="H251" i="6"/>
  <c r="I251" i="6"/>
  <c r="J251" i="6"/>
  <c r="K251" i="6"/>
  <c r="B252" i="6"/>
  <c r="C252" i="6" s="1"/>
  <c r="D252" i="6"/>
  <c r="E252" i="6"/>
  <c r="F252" i="6"/>
  <c r="G252" i="6" s="1"/>
  <c r="H252" i="6"/>
  <c r="I252" i="6"/>
  <c r="J252" i="6"/>
  <c r="K252" i="6"/>
  <c r="B253" i="6"/>
  <c r="C253" i="6" s="1"/>
  <c r="D253" i="6"/>
  <c r="E253" i="6"/>
  <c r="F253" i="6"/>
  <c r="G253" i="6" s="1"/>
  <c r="H253" i="6"/>
  <c r="I253" i="6"/>
  <c r="J253" i="6"/>
  <c r="K253" i="6"/>
  <c r="B254" i="6"/>
  <c r="C254" i="6" s="1"/>
  <c r="D254" i="6"/>
  <c r="E254" i="6"/>
  <c r="F254" i="6"/>
  <c r="G254" i="6" s="1"/>
  <c r="H254" i="6"/>
  <c r="I254" i="6"/>
  <c r="J254" i="6"/>
  <c r="K254" i="6"/>
  <c r="B255" i="6"/>
  <c r="C255" i="6" s="1"/>
  <c r="D255" i="6"/>
  <c r="E255" i="6"/>
  <c r="F255" i="6"/>
  <c r="G255" i="6" s="1"/>
  <c r="H255" i="6"/>
  <c r="I255" i="6"/>
  <c r="J255" i="6"/>
  <c r="K255" i="6"/>
  <c r="B256" i="6"/>
  <c r="C256" i="6" s="1"/>
  <c r="D256" i="6"/>
  <c r="E256" i="6"/>
  <c r="F256" i="6"/>
  <c r="G256" i="6" s="1"/>
  <c r="H256" i="6"/>
  <c r="I256" i="6"/>
  <c r="J256" i="6"/>
  <c r="K256" i="6"/>
  <c r="B257" i="6"/>
  <c r="C257" i="6" s="1"/>
  <c r="D257" i="6"/>
  <c r="E257" i="6"/>
  <c r="F257" i="6"/>
  <c r="G257" i="6" s="1"/>
  <c r="H257" i="6"/>
  <c r="I257" i="6"/>
  <c r="J257" i="6"/>
  <c r="K257" i="6"/>
  <c r="B258" i="6"/>
  <c r="C258" i="6" s="1"/>
  <c r="D258" i="6"/>
  <c r="E258" i="6"/>
  <c r="F258" i="6"/>
  <c r="G258" i="6" s="1"/>
  <c r="H258" i="6"/>
  <c r="I258" i="6"/>
  <c r="J258" i="6"/>
  <c r="K258" i="6"/>
  <c r="B259" i="6"/>
  <c r="C259" i="6" s="1"/>
  <c r="D259" i="6"/>
  <c r="E259" i="6"/>
  <c r="F259" i="6"/>
  <c r="G259" i="6" s="1"/>
  <c r="H259" i="6"/>
  <c r="I259" i="6"/>
  <c r="J259" i="6"/>
  <c r="K259" i="6"/>
  <c r="B260" i="6"/>
  <c r="C260" i="6" s="1"/>
  <c r="D260" i="6"/>
  <c r="E260" i="6"/>
  <c r="F260" i="6"/>
  <c r="G260" i="6" s="1"/>
  <c r="H260" i="6"/>
  <c r="I260" i="6"/>
  <c r="J260" i="6"/>
  <c r="K260" i="6"/>
  <c r="B261" i="6"/>
  <c r="C261" i="6" s="1"/>
  <c r="D261" i="6"/>
  <c r="E261" i="6"/>
  <c r="F261" i="6"/>
  <c r="G261" i="6" s="1"/>
  <c r="H261" i="6"/>
  <c r="I261" i="6"/>
  <c r="J261" i="6"/>
  <c r="K261" i="6"/>
  <c r="B262" i="6"/>
  <c r="C262" i="6" s="1"/>
  <c r="D262" i="6"/>
  <c r="E262" i="6"/>
  <c r="F262" i="6"/>
  <c r="G262" i="6" s="1"/>
  <c r="H262" i="6"/>
  <c r="I262" i="6"/>
  <c r="J262" i="6"/>
  <c r="K262" i="6"/>
  <c r="B263" i="6"/>
  <c r="C263" i="6" s="1"/>
  <c r="D263" i="6"/>
  <c r="E263" i="6"/>
  <c r="F263" i="6"/>
  <c r="G263" i="6" s="1"/>
  <c r="H263" i="6"/>
  <c r="I263" i="6"/>
  <c r="J263" i="6"/>
  <c r="K263" i="6"/>
  <c r="B264" i="6"/>
  <c r="C264" i="6" s="1"/>
  <c r="D264" i="6"/>
  <c r="E264" i="6"/>
  <c r="F264" i="6"/>
  <c r="G264" i="6" s="1"/>
  <c r="H264" i="6"/>
  <c r="I264" i="6"/>
  <c r="J264" i="6"/>
  <c r="K264" i="6"/>
  <c r="B265" i="6"/>
  <c r="C265" i="6" s="1"/>
  <c r="D265" i="6"/>
  <c r="E265" i="6"/>
  <c r="F265" i="6"/>
  <c r="G265" i="6" s="1"/>
  <c r="H265" i="6"/>
  <c r="I265" i="6"/>
  <c r="J265" i="6"/>
  <c r="K265" i="6"/>
  <c r="B266" i="6"/>
  <c r="C266" i="6" s="1"/>
  <c r="D266" i="6"/>
  <c r="E266" i="6"/>
  <c r="F266" i="6"/>
  <c r="G266" i="6" s="1"/>
  <c r="H266" i="6"/>
  <c r="I266" i="6"/>
  <c r="J266" i="6"/>
  <c r="K266" i="6"/>
  <c r="B267" i="6"/>
  <c r="C267" i="6" s="1"/>
  <c r="D267" i="6"/>
  <c r="E267" i="6"/>
  <c r="F267" i="6"/>
  <c r="G267" i="6" s="1"/>
  <c r="H267" i="6"/>
  <c r="I267" i="6"/>
  <c r="J267" i="6"/>
  <c r="K267" i="6"/>
  <c r="B268" i="6"/>
  <c r="C268" i="6" s="1"/>
  <c r="D268" i="6"/>
  <c r="E268" i="6"/>
  <c r="F268" i="6"/>
  <c r="G268" i="6" s="1"/>
  <c r="H268" i="6"/>
  <c r="I268" i="6"/>
  <c r="J268" i="6"/>
  <c r="K268" i="6"/>
  <c r="B269" i="6"/>
  <c r="C269" i="6" s="1"/>
  <c r="D269" i="6"/>
  <c r="E269" i="6"/>
  <c r="F269" i="6"/>
  <c r="G269" i="6" s="1"/>
  <c r="H269" i="6"/>
  <c r="I269" i="6"/>
  <c r="J269" i="6"/>
  <c r="K269" i="6"/>
  <c r="B270" i="6"/>
  <c r="C270" i="6" s="1"/>
  <c r="D270" i="6"/>
  <c r="E270" i="6"/>
  <c r="F270" i="6"/>
  <c r="G270" i="6" s="1"/>
  <c r="H270" i="6"/>
  <c r="I270" i="6"/>
  <c r="J270" i="6"/>
  <c r="K270" i="6"/>
  <c r="B271" i="6"/>
  <c r="C271" i="6" s="1"/>
  <c r="D271" i="6"/>
  <c r="E271" i="6"/>
  <c r="F271" i="6"/>
  <c r="G271" i="6" s="1"/>
  <c r="H271" i="6"/>
  <c r="I271" i="6"/>
  <c r="J271" i="6"/>
  <c r="K271" i="6"/>
  <c r="B272" i="6"/>
  <c r="C272" i="6" s="1"/>
  <c r="D272" i="6"/>
  <c r="E272" i="6"/>
  <c r="F272" i="6"/>
  <c r="G272" i="6" s="1"/>
  <c r="H272" i="6"/>
  <c r="I272" i="6"/>
  <c r="J272" i="6"/>
  <c r="K272" i="6"/>
  <c r="B273" i="6"/>
  <c r="C273" i="6" s="1"/>
  <c r="D273" i="6"/>
  <c r="E273" i="6"/>
  <c r="F273" i="6"/>
  <c r="G273" i="6" s="1"/>
  <c r="H273" i="6"/>
  <c r="I273" i="6"/>
  <c r="J273" i="6"/>
  <c r="K273" i="6"/>
  <c r="B274" i="6"/>
  <c r="C274" i="6" s="1"/>
  <c r="D274" i="6"/>
  <c r="E274" i="6"/>
  <c r="F274" i="6"/>
  <c r="G274" i="6" s="1"/>
  <c r="H274" i="6"/>
  <c r="I274" i="6"/>
  <c r="J274" i="6"/>
  <c r="K274" i="6"/>
  <c r="B275" i="6"/>
  <c r="C275" i="6" s="1"/>
  <c r="D275" i="6"/>
  <c r="E275" i="6"/>
  <c r="F275" i="6"/>
  <c r="G275" i="6" s="1"/>
  <c r="H275" i="6"/>
  <c r="I275" i="6"/>
  <c r="J275" i="6"/>
  <c r="K275" i="6"/>
  <c r="B276" i="6"/>
  <c r="C276" i="6" s="1"/>
  <c r="D276" i="6"/>
  <c r="E276" i="6"/>
  <c r="F276" i="6"/>
  <c r="G276" i="6" s="1"/>
  <c r="H276" i="6"/>
  <c r="I276" i="6"/>
  <c r="J276" i="6"/>
  <c r="K276" i="6"/>
  <c r="B277" i="6"/>
  <c r="C277" i="6" s="1"/>
  <c r="D277" i="6"/>
  <c r="E277" i="6"/>
  <c r="F277" i="6"/>
  <c r="G277" i="6" s="1"/>
  <c r="H277" i="6"/>
  <c r="I277" i="6"/>
  <c r="J277" i="6"/>
  <c r="K277" i="6"/>
  <c r="B278" i="6"/>
  <c r="C278" i="6" s="1"/>
  <c r="D278" i="6"/>
  <c r="E278" i="6"/>
  <c r="F278" i="6"/>
  <c r="G278" i="6" s="1"/>
  <c r="H278" i="6"/>
  <c r="I278" i="6"/>
  <c r="J278" i="6"/>
  <c r="K278" i="6"/>
  <c r="B279" i="6"/>
  <c r="C279" i="6" s="1"/>
  <c r="D279" i="6"/>
  <c r="E279" i="6"/>
  <c r="F279" i="6"/>
  <c r="G279" i="6" s="1"/>
  <c r="H279" i="6"/>
  <c r="I279" i="6"/>
  <c r="J279" i="6"/>
  <c r="K279" i="6"/>
  <c r="B280" i="6"/>
  <c r="C280" i="6" s="1"/>
  <c r="D280" i="6"/>
  <c r="E280" i="6"/>
  <c r="F280" i="6"/>
  <c r="G280" i="6" s="1"/>
  <c r="A280" i="6" s="1"/>
  <c r="H280" i="6"/>
  <c r="I280" i="6"/>
  <c r="J280" i="6"/>
  <c r="K280" i="6"/>
  <c r="B281" i="6"/>
  <c r="C281" i="6" s="1"/>
  <c r="D281" i="6"/>
  <c r="E281" i="6"/>
  <c r="F281" i="6"/>
  <c r="G281" i="6" s="1"/>
  <c r="H281" i="6"/>
  <c r="I281" i="6"/>
  <c r="J281" i="6"/>
  <c r="K281" i="6"/>
  <c r="B282" i="6"/>
  <c r="C282" i="6" s="1"/>
  <c r="D282" i="6"/>
  <c r="E282" i="6"/>
  <c r="F282" i="6"/>
  <c r="G282" i="6" s="1"/>
  <c r="H282" i="6"/>
  <c r="I282" i="6"/>
  <c r="J282" i="6"/>
  <c r="K282" i="6"/>
  <c r="B283" i="6"/>
  <c r="C283" i="6" s="1"/>
  <c r="D283" i="6"/>
  <c r="E283" i="6"/>
  <c r="F283" i="6"/>
  <c r="G283" i="6" s="1"/>
  <c r="A283" i="6" s="1"/>
  <c r="H283" i="6"/>
  <c r="I283" i="6"/>
  <c r="J283" i="6"/>
  <c r="K283" i="6"/>
  <c r="B284" i="6"/>
  <c r="C284" i="6" s="1"/>
  <c r="D284" i="6"/>
  <c r="E284" i="6"/>
  <c r="F284" i="6"/>
  <c r="G284" i="6" s="1"/>
  <c r="H284" i="6"/>
  <c r="I284" i="6"/>
  <c r="J284" i="6"/>
  <c r="K284" i="6"/>
  <c r="B285" i="6"/>
  <c r="C285" i="6" s="1"/>
  <c r="D285" i="6"/>
  <c r="E285" i="6"/>
  <c r="F285" i="6"/>
  <c r="G285" i="6" s="1"/>
  <c r="H285" i="6"/>
  <c r="I285" i="6"/>
  <c r="J285" i="6"/>
  <c r="K285" i="6"/>
  <c r="B286" i="6"/>
  <c r="C286" i="6" s="1"/>
  <c r="D286" i="6"/>
  <c r="E286" i="6"/>
  <c r="F286" i="6"/>
  <c r="G286" i="6" s="1"/>
  <c r="H286" i="6"/>
  <c r="I286" i="6"/>
  <c r="J286" i="6"/>
  <c r="K286" i="6"/>
  <c r="B287" i="6"/>
  <c r="C287" i="6" s="1"/>
  <c r="D287" i="6"/>
  <c r="E287" i="6"/>
  <c r="F287" i="6"/>
  <c r="G287" i="6" s="1"/>
  <c r="H287" i="6"/>
  <c r="I287" i="6"/>
  <c r="J287" i="6"/>
  <c r="K287" i="6"/>
  <c r="B288" i="6"/>
  <c r="C288" i="6" s="1"/>
  <c r="D288" i="6"/>
  <c r="E288" i="6"/>
  <c r="F288" i="6"/>
  <c r="G288" i="6" s="1"/>
  <c r="H288" i="6"/>
  <c r="I288" i="6"/>
  <c r="J288" i="6"/>
  <c r="K288" i="6"/>
  <c r="B289" i="6"/>
  <c r="C289" i="6" s="1"/>
  <c r="D289" i="6"/>
  <c r="E289" i="6"/>
  <c r="F289" i="6"/>
  <c r="G289" i="6" s="1"/>
  <c r="H289" i="6"/>
  <c r="I289" i="6"/>
  <c r="J289" i="6"/>
  <c r="K289" i="6"/>
  <c r="B290" i="6"/>
  <c r="C290" i="6" s="1"/>
  <c r="D290" i="6"/>
  <c r="E290" i="6"/>
  <c r="F290" i="6"/>
  <c r="G290" i="6" s="1"/>
  <c r="H290" i="6"/>
  <c r="I290" i="6"/>
  <c r="J290" i="6"/>
  <c r="K290" i="6"/>
  <c r="B291" i="6"/>
  <c r="C291" i="6" s="1"/>
  <c r="D291" i="6"/>
  <c r="E291" i="6"/>
  <c r="F291" i="6"/>
  <c r="G291" i="6" s="1"/>
  <c r="H291" i="6"/>
  <c r="I291" i="6"/>
  <c r="J291" i="6"/>
  <c r="K291" i="6"/>
  <c r="B292" i="6"/>
  <c r="C292" i="6" s="1"/>
  <c r="D292" i="6"/>
  <c r="E292" i="6"/>
  <c r="F292" i="6"/>
  <c r="G292" i="6" s="1"/>
  <c r="H292" i="6"/>
  <c r="I292" i="6"/>
  <c r="J292" i="6"/>
  <c r="K292" i="6"/>
  <c r="B293" i="6"/>
  <c r="C293" i="6" s="1"/>
  <c r="D293" i="6"/>
  <c r="E293" i="6"/>
  <c r="F293" i="6"/>
  <c r="G293" i="6" s="1"/>
  <c r="H293" i="6"/>
  <c r="I293" i="6"/>
  <c r="J293" i="6"/>
  <c r="K293" i="6"/>
  <c r="B294" i="6"/>
  <c r="C294" i="6" s="1"/>
  <c r="D294" i="6"/>
  <c r="E294" i="6"/>
  <c r="F294" i="6"/>
  <c r="G294" i="6" s="1"/>
  <c r="H294" i="6"/>
  <c r="I294" i="6"/>
  <c r="J294" i="6"/>
  <c r="K294" i="6"/>
  <c r="B295" i="6"/>
  <c r="C295" i="6" s="1"/>
  <c r="D295" i="6"/>
  <c r="E295" i="6"/>
  <c r="F295" i="6"/>
  <c r="G295" i="6" s="1"/>
  <c r="H295" i="6"/>
  <c r="I295" i="6"/>
  <c r="J295" i="6"/>
  <c r="K295" i="6"/>
  <c r="B296" i="6"/>
  <c r="C296" i="6" s="1"/>
  <c r="D296" i="6"/>
  <c r="E296" i="6"/>
  <c r="F296" i="6"/>
  <c r="G296" i="6" s="1"/>
  <c r="H296" i="6"/>
  <c r="I296" i="6"/>
  <c r="J296" i="6"/>
  <c r="K296" i="6"/>
  <c r="B297" i="6"/>
  <c r="C297" i="6" s="1"/>
  <c r="D297" i="6"/>
  <c r="E297" i="6"/>
  <c r="F297" i="6"/>
  <c r="G297" i="6" s="1"/>
  <c r="H297" i="6"/>
  <c r="I297" i="6"/>
  <c r="J297" i="6"/>
  <c r="K297" i="6"/>
  <c r="B298" i="6"/>
  <c r="C298" i="6" s="1"/>
  <c r="D298" i="6"/>
  <c r="E298" i="6"/>
  <c r="F298" i="6"/>
  <c r="G298" i="6" s="1"/>
  <c r="H298" i="6"/>
  <c r="I298" i="6"/>
  <c r="J298" i="6"/>
  <c r="K298" i="6"/>
  <c r="B299" i="6"/>
  <c r="C299" i="6" s="1"/>
  <c r="D299" i="6"/>
  <c r="E299" i="6"/>
  <c r="F299" i="6"/>
  <c r="G299" i="6" s="1"/>
  <c r="H299" i="6"/>
  <c r="I299" i="6"/>
  <c r="J299" i="6"/>
  <c r="K299" i="6"/>
  <c r="B300" i="6"/>
  <c r="C300" i="6" s="1"/>
  <c r="D300" i="6"/>
  <c r="E300" i="6"/>
  <c r="F300" i="6"/>
  <c r="G300" i="6" s="1"/>
  <c r="H300" i="6"/>
  <c r="I300" i="6"/>
  <c r="J300" i="6"/>
  <c r="K300" i="6"/>
  <c r="B301" i="6"/>
  <c r="C301" i="6" s="1"/>
  <c r="D301" i="6"/>
  <c r="E301" i="6"/>
  <c r="F301" i="6"/>
  <c r="G301" i="6" s="1"/>
  <c r="H301" i="6"/>
  <c r="I301" i="6"/>
  <c r="J301" i="6"/>
  <c r="K301" i="6"/>
  <c r="B302" i="6"/>
  <c r="C302" i="6" s="1"/>
  <c r="D302" i="6"/>
  <c r="E302" i="6"/>
  <c r="F302" i="6"/>
  <c r="G302" i="6" s="1"/>
  <c r="H302" i="6"/>
  <c r="I302" i="6"/>
  <c r="J302" i="6"/>
  <c r="K302" i="6"/>
  <c r="B303" i="6"/>
  <c r="C303" i="6" s="1"/>
  <c r="D303" i="6"/>
  <c r="E303" i="6"/>
  <c r="F303" i="6"/>
  <c r="G303" i="6" s="1"/>
  <c r="H303" i="6"/>
  <c r="I303" i="6"/>
  <c r="J303" i="6"/>
  <c r="K303" i="6"/>
  <c r="B304" i="6"/>
  <c r="C304" i="6" s="1"/>
  <c r="D304" i="6"/>
  <c r="E304" i="6"/>
  <c r="F304" i="6"/>
  <c r="G304" i="6" s="1"/>
  <c r="H304" i="6"/>
  <c r="I304" i="6"/>
  <c r="J304" i="6"/>
  <c r="K304" i="6"/>
  <c r="B305" i="6"/>
  <c r="C305" i="6" s="1"/>
  <c r="D305" i="6"/>
  <c r="E305" i="6"/>
  <c r="F305" i="6"/>
  <c r="G305" i="6" s="1"/>
  <c r="H305" i="6"/>
  <c r="I305" i="6"/>
  <c r="J305" i="6"/>
  <c r="K305" i="6"/>
  <c r="B306" i="6"/>
  <c r="C306" i="6" s="1"/>
  <c r="D306" i="6"/>
  <c r="E306" i="6"/>
  <c r="F306" i="6"/>
  <c r="G306" i="6" s="1"/>
  <c r="H306" i="6"/>
  <c r="I306" i="6"/>
  <c r="J306" i="6"/>
  <c r="K306" i="6"/>
  <c r="B307" i="6"/>
  <c r="C307" i="6" s="1"/>
  <c r="D307" i="6"/>
  <c r="E307" i="6"/>
  <c r="F307" i="6"/>
  <c r="G307" i="6" s="1"/>
  <c r="H307" i="6"/>
  <c r="I307" i="6"/>
  <c r="J307" i="6"/>
  <c r="K307" i="6"/>
  <c r="B308" i="6"/>
  <c r="C308" i="6" s="1"/>
  <c r="D308" i="6"/>
  <c r="E308" i="6"/>
  <c r="F308" i="6"/>
  <c r="G308" i="6" s="1"/>
  <c r="H308" i="6"/>
  <c r="I308" i="6"/>
  <c r="J308" i="6"/>
  <c r="K308" i="6"/>
  <c r="B309" i="6"/>
  <c r="C309" i="6" s="1"/>
  <c r="D309" i="6"/>
  <c r="E309" i="6"/>
  <c r="F309" i="6"/>
  <c r="G309" i="6" s="1"/>
  <c r="H309" i="6"/>
  <c r="I309" i="6"/>
  <c r="J309" i="6"/>
  <c r="K309" i="6"/>
  <c r="B310" i="6"/>
  <c r="C310" i="6" s="1"/>
  <c r="D310" i="6"/>
  <c r="E310" i="6"/>
  <c r="F310" i="6"/>
  <c r="G310" i="6" s="1"/>
  <c r="H310" i="6"/>
  <c r="I310" i="6"/>
  <c r="J310" i="6"/>
  <c r="K310" i="6"/>
  <c r="B311" i="6"/>
  <c r="C311" i="6" s="1"/>
  <c r="D311" i="6"/>
  <c r="E311" i="6"/>
  <c r="F311" i="6"/>
  <c r="G311" i="6" s="1"/>
  <c r="H311" i="6"/>
  <c r="I311" i="6"/>
  <c r="J311" i="6"/>
  <c r="K311" i="6"/>
  <c r="B312" i="6"/>
  <c r="C312" i="6" s="1"/>
  <c r="D312" i="6"/>
  <c r="E312" i="6"/>
  <c r="F312" i="6"/>
  <c r="G312" i="6" s="1"/>
  <c r="H312" i="6"/>
  <c r="I312" i="6"/>
  <c r="J312" i="6"/>
  <c r="K312" i="6"/>
  <c r="B313" i="6"/>
  <c r="C313" i="6" s="1"/>
  <c r="D313" i="6"/>
  <c r="E313" i="6"/>
  <c r="F313" i="6"/>
  <c r="G313" i="6" s="1"/>
  <c r="H313" i="6"/>
  <c r="I313" i="6"/>
  <c r="J313" i="6"/>
  <c r="K313" i="6"/>
  <c r="B314" i="6"/>
  <c r="C314" i="6" s="1"/>
  <c r="D314" i="6"/>
  <c r="E314" i="6"/>
  <c r="F314" i="6"/>
  <c r="G314" i="6" s="1"/>
  <c r="H314" i="6"/>
  <c r="I314" i="6"/>
  <c r="J314" i="6"/>
  <c r="K314" i="6"/>
  <c r="B315" i="6"/>
  <c r="C315" i="6" s="1"/>
  <c r="D315" i="6"/>
  <c r="E315" i="6"/>
  <c r="F315" i="6"/>
  <c r="G315" i="6" s="1"/>
  <c r="H315" i="6"/>
  <c r="I315" i="6"/>
  <c r="J315" i="6"/>
  <c r="K315" i="6"/>
  <c r="B316" i="6"/>
  <c r="C316" i="6" s="1"/>
  <c r="D316" i="6"/>
  <c r="E316" i="6"/>
  <c r="F316" i="6"/>
  <c r="G316" i="6" s="1"/>
  <c r="H316" i="6"/>
  <c r="I316" i="6"/>
  <c r="J316" i="6"/>
  <c r="K316" i="6"/>
  <c r="B317" i="6"/>
  <c r="C317" i="6" s="1"/>
  <c r="D317" i="6"/>
  <c r="E317" i="6"/>
  <c r="F317" i="6"/>
  <c r="G317" i="6" s="1"/>
  <c r="H317" i="6"/>
  <c r="I317" i="6"/>
  <c r="J317" i="6"/>
  <c r="K317" i="6"/>
  <c r="B318" i="6"/>
  <c r="C318" i="6" s="1"/>
  <c r="D318" i="6"/>
  <c r="E318" i="6"/>
  <c r="F318" i="6"/>
  <c r="G318" i="6" s="1"/>
  <c r="H318" i="6"/>
  <c r="I318" i="6"/>
  <c r="J318" i="6"/>
  <c r="K318" i="6"/>
  <c r="B319" i="6"/>
  <c r="C319" i="6" s="1"/>
  <c r="D319" i="6"/>
  <c r="E319" i="6"/>
  <c r="F319" i="6"/>
  <c r="G319" i="6" s="1"/>
  <c r="H319" i="6"/>
  <c r="I319" i="6"/>
  <c r="J319" i="6"/>
  <c r="K319" i="6"/>
  <c r="B320" i="6"/>
  <c r="C320" i="6" s="1"/>
  <c r="D320" i="6"/>
  <c r="E320" i="6"/>
  <c r="F320" i="6"/>
  <c r="G320" i="6" s="1"/>
  <c r="H320" i="6"/>
  <c r="I320" i="6"/>
  <c r="J320" i="6"/>
  <c r="K320" i="6"/>
  <c r="B321" i="6"/>
  <c r="C321" i="6" s="1"/>
  <c r="D321" i="6"/>
  <c r="E321" i="6"/>
  <c r="F321" i="6"/>
  <c r="G321" i="6" s="1"/>
  <c r="H321" i="6"/>
  <c r="I321" i="6"/>
  <c r="J321" i="6"/>
  <c r="K321" i="6"/>
  <c r="B322" i="6"/>
  <c r="C322" i="6" s="1"/>
  <c r="D322" i="6"/>
  <c r="E322" i="6"/>
  <c r="F322" i="6"/>
  <c r="G322" i="6" s="1"/>
  <c r="H322" i="6"/>
  <c r="I322" i="6"/>
  <c r="J322" i="6"/>
  <c r="K322" i="6"/>
  <c r="B323" i="6"/>
  <c r="C323" i="6" s="1"/>
  <c r="D323" i="6"/>
  <c r="E323" i="6"/>
  <c r="F323" i="6"/>
  <c r="G323" i="6" s="1"/>
  <c r="H323" i="6"/>
  <c r="I323" i="6"/>
  <c r="J323" i="6"/>
  <c r="K323" i="6"/>
  <c r="B324" i="6"/>
  <c r="C324" i="6" s="1"/>
  <c r="D324" i="6"/>
  <c r="E324" i="6"/>
  <c r="F324" i="6"/>
  <c r="G324" i="6" s="1"/>
  <c r="H324" i="6"/>
  <c r="I324" i="6"/>
  <c r="J324" i="6"/>
  <c r="K324" i="6"/>
  <c r="B325" i="6"/>
  <c r="C325" i="6" s="1"/>
  <c r="D325" i="6"/>
  <c r="E325" i="6"/>
  <c r="F325" i="6"/>
  <c r="G325" i="6" s="1"/>
  <c r="H325" i="6"/>
  <c r="I325" i="6"/>
  <c r="J325" i="6"/>
  <c r="K325" i="6"/>
  <c r="B326" i="6"/>
  <c r="C326" i="6" s="1"/>
  <c r="D326" i="6"/>
  <c r="E326" i="6"/>
  <c r="F326" i="6"/>
  <c r="G326" i="6" s="1"/>
  <c r="H326" i="6"/>
  <c r="I326" i="6"/>
  <c r="J326" i="6"/>
  <c r="K326" i="6"/>
  <c r="B327" i="6"/>
  <c r="C327" i="6" s="1"/>
  <c r="D327" i="6"/>
  <c r="E327" i="6"/>
  <c r="F327" i="6"/>
  <c r="G327" i="6" s="1"/>
  <c r="H327" i="6"/>
  <c r="I327" i="6"/>
  <c r="J327" i="6"/>
  <c r="K327" i="6"/>
  <c r="B328" i="6"/>
  <c r="C328" i="6" s="1"/>
  <c r="D328" i="6"/>
  <c r="E328" i="6"/>
  <c r="F328" i="6"/>
  <c r="G328" i="6" s="1"/>
  <c r="H328" i="6"/>
  <c r="I328" i="6"/>
  <c r="J328" i="6"/>
  <c r="K328" i="6"/>
  <c r="B329" i="6"/>
  <c r="C329" i="6" s="1"/>
  <c r="D329" i="6"/>
  <c r="E329" i="6"/>
  <c r="F329" i="6"/>
  <c r="G329" i="6" s="1"/>
  <c r="H329" i="6"/>
  <c r="I329" i="6"/>
  <c r="J329" i="6"/>
  <c r="K329" i="6"/>
  <c r="B330" i="6"/>
  <c r="C330" i="6" s="1"/>
  <c r="D330" i="6"/>
  <c r="E330" i="6"/>
  <c r="F330" i="6"/>
  <c r="G330" i="6" s="1"/>
  <c r="H330" i="6"/>
  <c r="I330" i="6"/>
  <c r="J330" i="6"/>
  <c r="K330" i="6"/>
  <c r="B331" i="6"/>
  <c r="C331" i="6" s="1"/>
  <c r="D331" i="6"/>
  <c r="E331" i="6"/>
  <c r="F331" i="6"/>
  <c r="G331" i="6" s="1"/>
  <c r="H331" i="6"/>
  <c r="I331" i="6"/>
  <c r="J331" i="6"/>
  <c r="K331" i="6"/>
  <c r="B332" i="6"/>
  <c r="C332" i="6" s="1"/>
  <c r="D332" i="6"/>
  <c r="E332" i="6"/>
  <c r="F332" i="6"/>
  <c r="G332" i="6" s="1"/>
  <c r="H332" i="6"/>
  <c r="I332" i="6"/>
  <c r="J332" i="6"/>
  <c r="K332" i="6"/>
  <c r="B333" i="6"/>
  <c r="C333" i="6" s="1"/>
  <c r="D333" i="6"/>
  <c r="E333" i="6"/>
  <c r="F333" i="6"/>
  <c r="G333" i="6" s="1"/>
  <c r="H333" i="6"/>
  <c r="I333" i="6"/>
  <c r="J333" i="6"/>
  <c r="K333" i="6"/>
  <c r="B334" i="6"/>
  <c r="C334" i="6" s="1"/>
  <c r="D334" i="6"/>
  <c r="E334" i="6"/>
  <c r="F334" i="6"/>
  <c r="G334" i="6" s="1"/>
  <c r="H334" i="6"/>
  <c r="I334" i="6"/>
  <c r="J334" i="6"/>
  <c r="K334" i="6"/>
  <c r="B335" i="6"/>
  <c r="C335" i="6" s="1"/>
  <c r="D335" i="6"/>
  <c r="E335" i="6"/>
  <c r="F335" i="6"/>
  <c r="G335" i="6" s="1"/>
  <c r="H335" i="6"/>
  <c r="I335" i="6"/>
  <c r="J335" i="6"/>
  <c r="K335" i="6"/>
  <c r="B336" i="6"/>
  <c r="C336" i="6" s="1"/>
  <c r="D336" i="6"/>
  <c r="E336" i="6"/>
  <c r="F336" i="6"/>
  <c r="G336" i="6" s="1"/>
  <c r="A336" i="6" s="1"/>
  <c r="H336" i="6"/>
  <c r="I336" i="6"/>
  <c r="J336" i="6"/>
  <c r="K336" i="6"/>
  <c r="B337" i="6"/>
  <c r="C337" i="6" s="1"/>
  <c r="D337" i="6"/>
  <c r="E337" i="6"/>
  <c r="F337" i="6"/>
  <c r="G337" i="6" s="1"/>
  <c r="H337" i="6"/>
  <c r="I337" i="6"/>
  <c r="J337" i="6"/>
  <c r="K337" i="6"/>
  <c r="B338" i="6"/>
  <c r="C338" i="6" s="1"/>
  <c r="D338" i="6"/>
  <c r="E338" i="6"/>
  <c r="F338" i="6"/>
  <c r="G338" i="6" s="1"/>
  <c r="H338" i="6"/>
  <c r="I338" i="6"/>
  <c r="J338" i="6"/>
  <c r="K338" i="6"/>
  <c r="B339" i="6"/>
  <c r="C339" i="6" s="1"/>
  <c r="D339" i="6"/>
  <c r="E339" i="6"/>
  <c r="F339" i="6"/>
  <c r="G339" i="6" s="1"/>
  <c r="H339" i="6"/>
  <c r="I339" i="6"/>
  <c r="J339" i="6"/>
  <c r="K339" i="6"/>
  <c r="B340" i="6"/>
  <c r="C340" i="6" s="1"/>
  <c r="D340" i="6"/>
  <c r="E340" i="6"/>
  <c r="F340" i="6"/>
  <c r="G340" i="6" s="1"/>
  <c r="H340" i="6"/>
  <c r="I340" i="6"/>
  <c r="J340" i="6"/>
  <c r="K340" i="6"/>
  <c r="B341" i="6"/>
  <c r="C341" i="6" s="1"/>
  <c r="D341" i="6"/>
  <c r="E341" i="6"/>
  <c r="F341" i="6"/>
  <c r="G341" i="6" s="1"/>
  <c r="H341" i="6"/>
  <c r="I341" i="6"/>
  <c r="J341" i="6"/>
  <c r="K341" i="6"/>
  <c r="B342" i="6"/>
  <c r="C342" i="6" s="1"/>
  <c r="D342" i="6"/>
  <c r="E342" i="6"/>
  <c r="F342" i="6"/>
  <c r="G342" i="6" s="1"/>
  <c r="H342" i="6"/>
  <c r="I342" i="6"/>
  <c r="J342" i="6"/>
  <c r="K342" i="6"/>
  <c r="B343" i="6"/>
  <c r="C343" i="6" s="1"/>
  <c r="D343" i="6"/>
  <c r="E343" i="6"/>
  <c r="F343" i="6"/>
  <c r="G343" i="6" s="1"/>
  <c r="H343" i="6"/>
  <c r="I343" i="6"/>
  <c r="J343" i="6"/>
  <c r="K343" i="6"/>
  <c r="B344" i="6"/>
  <c r="C344" i="6" s="1"/>
  <c r="D344" i="6"/>
  <c r="E344" i="6"/>
  <c r="F344" i="6"/>
  <c r="G344" i="6" s="1"/>
  <c r="H344" i="6"/>
  <c r="I344" i="6"/>
  <c r="J344" i="6"/>
  <c r="K344" i="6"/>
  <c r="B345" i="6"/>
  <c r="C345" i="6" s="1"/>
  <c r="D345" i="6"/>
  <c r="E345" i="6"/>
  <c r="F345" i="6"/>
  <c r="G345" i="6" s="1"/>
  <c r="H345" i="6"/>
  <c r="I345" i="6"/>
  <c r="J345" i="6"/>
  <c r="K345" i="6"/>
  <c r="B346" i="6"/>
  <c r="C346" i="6" s="1"/>
  <c r="D346" i="6"/>
  <c r="E346" i="6"/>
  <c r="F346" i="6"/>
  <c r="G346" i="6" s="1"/>
  <c r="H346" i="6"/>
  <c r="I346" i="6"/>
  <c r="J346" i="6"/>
  <c r="K346" i="6"/>
  <c r="B347" i="6"/>
  <c r="C347" i="6" s="1"/>
  <c r="D347" i="6"/>
  <c r="E347" i="6"/>
  <c r="F347" i="6"/>
  <c r="G347" i="6" s="1"/>
  <c r="H347" i="6"/>
  <c r="I347" i="6"/>
  <c r="J347" i="6"/>
  <c r="K347" i="6"/>
  <c r="B348" i="6"/>
  <c r="C348" i="6" s="1"/>
  <c r="D348" i="6"/>
  <c r="E348" i="6"/>
  <c r="F348" i="6"/>
  <c r="G348" i="6" s="1"/>
  <c r="H348" i="6"/>
  <c r="I348" i="6"/>
  <c r="J348" i="6"/>
  <c r="K348" i="6"/>
  <c r="B349" i="6"/>
  <c r="C349" i="6" s="1"/>
  <c r="D349" i="6"/>
  <c r="E349" i="6"/>
  <c r="F349" i="6"/>
  <c r="G349" i="6" s="1"/>
  <c r="H349" i="6"/>
  <c r="I349" i="6"/>
  <c r="J349" i="6"/>
  <c r="K349" i="6"/>
  <c r="B350" i="6"/>
  <c r="C350" i="6" s="1"/>
  <c r="D350" i="6"/>
  <c r="E350" i="6"/>
  <c r="F350" i="6"/>
  <c r="G350" i="6" s="1"/>
  <c r="H350" i="6"/>
  <c r="I350" i="6"/>
  <c r="J350" i="6"/>
  <c r="K350" i="6"/>
  <c r="B351" i="6"/>
  <c r="C351" i="6" s="1"/>
  <c r="D351" i="6"/>
  <c r="E351" i="6"/>
  <c r="F351" i="6"/>
  <c r="G351" i="6" s="1"/>
  <c r="H351" i="6"/>
  <c r="I351" i="6"/>
  <c r="J351" i="6"/>
  <c r="K351" i="6"/>
  <c r="B352" i="6"/>
  <c r="C352" i="6" s="1"/>
  <c r="D352" i="6"/>
  <c r="E352" i="6"/>
  <c r="F352" i="6"/>
  <c r="G352" i="6" s="1"/>
  <c r="H352" i="6"/>
  <c r="I352" i="6"/>
  <c r="J352" i="6"/>
  <c r="K352" i="6"/>
  <c r="B353" i="6"/>
  <c r="C353" i="6" s="1"/>
  <c r="D353" i="6"/>
  <c r="E353" i="6"/>
  <c r="F353" i="6"/>
  <c r="G353" i="6" s="1"/>
  <c r="H353" i="6"/>
  <c r="I353" i="6"/>
  <c r="J353" i="6"/>
  <c r="K353" i="6"/>
  <c r="B354" i="6"/>
  <c r="C354" i="6" s="1"/>
  <c r="D354" i="6"/>
  <c r="E354" i="6"/>
  <c r="F354" i="6"/>
  <c r="G354" i="6" s="1"/>
  <c r="H354" i="6"/>
  <c r="I354" i="6"/>
  <c r="J354" i="6"/>
  <c r="K354" i="6"/>
  <c r="B355" i="6"/>
  <c r="C355" i="6" s="1"/>
  <c r="D355" i="6"/>
  <c r="E355" i="6"/>
  <c r="F355" i="6"/>
  <c r="G355" i="6" s="1"/>
  <c r="H355" i="6"/>
  <c r="I355" i="6"/>
  <c r="J355" i="6"/>
  <c r="K355" i="6"/>
  <c r="B356" i="6"/>
  <c r="C356" i="6" s="1"/>
  <c r="D356" i="6"/>
  <c r="E356" i="6"/>
  <c r="F356" i="6"/>
  <c r="G356" i="6" s="1"/>
  <c r="H356" i="6"/>
  <c r="I356" i="6"/>
  <c r="J356" i="6"/>
  <c r="K356" i="6"/>
  <c r="B357" i="6"/>
  <c r="C357" i="6" s="1"/>
  <c r="D357" i="6"/>
  <c r="E357" i="6"/>
  <c r="F357" i="6"/>
  <c r="G357" i="6" s="1"/>
  <c r="H357" i="6"/>
  <c r="I357" i="6"/>
  <c r="J357" i="6"/>
  <c r="K357" i="6"/>
  <c r="B358" i="6"/>
  <c r="C358" i="6" s="1"/>
  <c r="D358" i="6"/>
  <c r="E358" i="6"/>
  <c r="F358" i="6"/>
  <c r="G358" i="6" s="1"/>
  <c r="H358" i="6"/>
  <c r="I358" i="6"/>
  <c r="J358" i="6"/>
  <c r="K358" i="6"/>
  <c r="B359" i="6"/>
  <c r="C359" i="6" s="1"/>
  <c r="D359" i="6"/>
  <c r="E359" i="6"/>
  <c r="F359" i="6"/>
  <c r="G359" i="6" s="1"/>
  <c r="H359" i="6"/>
  <c r="I359" i="6"/>
  <c r="J359" i="6"/>
  <c r="K359" i="6"/>
  <c r="B360" i="6"/>
  <c r="C360" i="6" s="1"/>
  <c r="D360" i="6"/>
  <c r="E360" i="6"/>
  <c r="F360" i="6"/>
  <c r="G360" i="6" s="1"/>
  <c r="H360" i="6"/>
  <c r="I360" i="6"/>
  <c r="J360" i="6"/>
  <c r="K360" i="6"/>
  <c r="B361" i="6"/>
  <c r="C361" i="6" s="1"/>
  <c r="D361" i="6"/>
  <c r="E361" i="6"/>
  <c r="F361" i="6"/>
  <c r="G361" i="6" s="1"/>
  <c r="H361" i="6"/>
  <c r="I361" i="6"/>
  <c r="J361" i="6"/>
  <c r="K361" i="6"/>
  <c r="B362" i="6"/>
  <c r="C362" i="6" s="1"/>
  <c r="D362" i="6"/>
  <c r="E362" i="6"/>
  <c r="F362" i="6"/>
  <c r="G362" i="6" s="1"/>
  <c r="H362" i="6"/>
  <c r="I362" i="6"/>
  <c r="J362" i="6"/>
  <c r="K362" i="6"/>
  <c r="B363" i="6"/>
  <c r="C363" i="6" s="1"/>
  <c r="D363" i="6"/>
  <c r="E363" i="6"/>
  <c r="F363" i="6"/>
  <c r="G363" i="6" s="1"/>
  <c r="H363" i="6"/>
  <c r="I363" i="6"/>
  <c r="J363" i="6"/>
  <c r="K363" i="6"/>
  <c r="B364" i="6"/>
  <c r="C364" i="6" s="1"/>
  <c r="D364" i="6"/>
  <c r="E364" i="6"/>
  <c r="F364" i="6"/>
  <c r="G364" i="6" s="1"/>
  <c r="H364" i="6"/>
  <c r="I364" i="6"/>
  <c r="J364" i="6"/>
  <c r="K364" i="6"/>
  <c r="B365" i="6"/>
  <c r="C365" i="6" s="1"/>
  <c r="D365" i="6"/>
  <c r="E365" i="6"/>
  <c r="F365" i="6"/>
  <c r="G365" i="6" s="1"/>
  <c r="H365" i="6"/>
  <c r="I365" i="6"/>
  <c r="J365" i="6"/>
  <c r="K365" i="6"/>
  <c r="B366" i="6"/>
  <c r="C366" i="6" s="1"/>
  <c r="D366" i="6"/>
  <c r="E366" i="6"/>
  <c r="F366" i="6"/>
  <c r="G366" i="6" s="1"/>
  <c r="H366" i="6"/>
  <c r="I366" i="6"/>
  <c r="J366" i="6"/>
  <c r="K366" i="6"/>
  <c r="B367" i="6"/>
  <c r="C367" i="6" s="1"/>
  <c r="D367" i="6"/>
  <c r="E367" i="6"/>
  <c r="F367" i="6"/>
  <c r="G367" i="6" s="1"/>
  <c r="H367" i="6"/>
  <c r="I367" i="6"/>
  <c r="J367" i="6"/>
  <c r="K367" i="6"/>
  <c r="B368" i="6"/>
  <c r="C368" i="6" s="1"/>
  <c r="D368" i="6"/>
  <c r="E368" i="6"/>
  <c r="F368" i="6"/>
  <c r="G368" i="6" s="1"/>
  <c r="H368" i="6"/>
  <c r="I368" i="6"/>
  <c r="J368" i="6"/>
  <c r="K368" i="6"/>
  <c r="B369" i="6"/>
  <c r="C369" i="6" s="1"/>
  <c r="D369" i="6"/>
  <c r="E369" i="6"/>
  <c r="F369" i="6"/>
  <c r="G369" i="6" s="1"/>
  <c r="H369" i="6"/>
  <c r="I369" i="6"/>
  <c r="J369" i="6"/>
  <c r="K369" i="6"/>
  <c r="B370" i="6"/>
  <c r="C370" i="6" s="1"/>
  <c r="D370" i="6"/>
  <c r="E370" i="6"/>
  <c r="F370" i="6"/>
  <c r="G370" i="6" s="1"/>
  <c r="H370" i="6"/>
  <c r="I370" i="6"/>
  <c r="J370" i="6"/>
  <c r="K370" i="6"/>
  <c r="B371" i="6"/>
  <c r="C371" i="6" s="1"/>
  <c r="D371" i="6"/>
  <c r="E371" i="6"/>
  <c r="F371" i="6"/>
  <c r="G371" i="6" s="1"/>
  <c r="H371" i="6"/>
  <c r="I371" i="6"/>
  <c r="J371" i="6"/>
  <c r="K371" i="6"/>
  <c r="B372" i="6"/>
  <c r="C372" i="6" s="1"/>
  <c r="D372" i="6"/>
  <c r="E372" i="6"/>
  <c r="F372" i="6"/>
  <c r="G372" i="6" s="1"/>
  <c r="H372" i="6"/>
  <c r="I372" i="6"/>
  <c r="J372" i="6"/>
  <c r="K372" i="6"/>
  <c r="B373" i="6"/>
  <c r="C373" i="6" s="1"/>
  <c r="D373" i="6"/>
  <c r="E373" i="6"/>
  <c r="F373" i="6"/>
  <c r="G373" i="6" s="1"/>
  <c r="H373" i="6"/>
  <c r="I373" i="6"/>
  <c r="J373" i="6"/>
  <c r="K373" i="6"/>
  <c r="B374" i="6"/>
  <c r="C374" i="6" s="1"/>
  <c r="D374" i="6"/>
  <c r="E374" i="6"/>
  <c r="F374" i="6"/>
  <c r="G374" i="6" s="1"/>
  <c r="H374" i="6"/>
  <c r="I374" i="6"/>
  <c r="J374" i="6"/>
  <c r="K374" i="6"/>
  <c r="B375" i="6"/>
  <c r="C375" i="6" s="1"/>
  <c r="D375" i="6"/>
  <c r="E375" i="6"/>
  <c r="F375" i="6"/>
  <c r="G375" i="6" s="1"/>
  <c r="H375" i="6"/>
  <c r="I375" i="6"/>
  <c r="J375" i="6"/>
  <c r="K375" i="6"/>
  <c r="B376" i="6"/>
  <c r="C376" i="6" s="1"/>
  <c r="D376" i="6"/>
  <c r="E376" i="6"/>
  <c r="F376" i="6"/>
  <c r="G376" i="6" s="1"/>
  <c r="H376" i="6"/>
  <c r="I376" i="6"/>
  <c r="J376" i="6"/>
  <c r="K376" i="6"/>
  <c r="B377" i="6"/>
  <c r="C377" i="6" s="1"/>
  <c r="D377" i="6"/>
  <c r="E377" i="6"/>
  <c r="F377" i="6"/>
  <c r="G377" i="6" s="1"/>
  <c r="H377" i="6"/>
  <c r="I377" i="6"/>
  <c r="J377" i="6"/>
  <c r="K377" i="6"/>
  <c r="B378" i="6"/>
  <c r="C378" i="6" s="1"/>
  <c r="D378" i="6"/>
  <c r="E378" i="6"/>
  <c r="F378" i="6"/>
  <c r="G378" i="6" s="1"/>
  <c r="H378" i="6"/>
  <c r="I378" i="6"/>
  <c r="J378" i="6"/>
  <c r="K378" i="6"/>
  <c r="B379" i="6"/>
  <c r="C379" i="6" s="1"/>
  <c r="D379" i="6"/>
  <c r="E379" i="6"/>
  <c r="F379" i="6"/>
  <c r="G379" i="6" s="1"/>
  <c r="H379" i="6"/>
  <c r="I379" i="6"/>
  <c r="J379" i="6"/>
  <c r="K379" i="6"/>
  <c r="B380" i="6"/>
  <c r="C380" i="6" s="1"/>
  <c r="D380" i="6"/>
  <c r="E380" i="6"/>
  <c r="F380" i="6"/>
  <c r="G380" i="6" s="1"/>
  <c r="H380" i="6"/>
  <c r="I380" i="6"/>
  <c r="J380" i="6"/>
  <c r="K380" i="6"/>
  <c r="B381" i="6"/>
  <c r="C381" i="6" s="1"/>
  <c r="D381" i="6"/>
  <c r="E381" i="6"/>
  <c r="F381" i="6"/>
  <c r="G381" i="6" s="1"/>
  <c r="H381" i="6"/>
  <c r="I381" i="6"/>
  <c r="J381" i="6"/>
  <c r="K381" i="6"/>
  <c r="B382" i="6"/>
  <c r="C382" i="6" s="1"/>
  <c r="D382" i="6"/>
  <c r="E382" i="6"/>
  <c r="F382" i="6"/>
  <c r="G382" i="6" s="1"/>
  <c r="H382" i="6"/>
  <c r="I382" i="6"/>
  <c r="J382" i="6"/>
  <c r="K382" i="6"/>
  <c r="B383" i="6"/>
  <c r="C383" i="6" s="1"/>
  <c r="D383" i="6"/>
  <c r="E383" i="6"/>
  <c r="F383" i="6"/>
  <c r="G383" i="6" s="1"/>
  <c r="H383" i="6"/>
  <c r="I383" i="6"/>
  <c r="J383" i="6"/>
  <c r="K383" i="6"/>
  <c r="B384" i="6"/>
  <c r="C384" i="6" s="1"/>
  <c r="D384" i="6"/>
  <c r="E384" i="6"/>
  <c r="F384" i="6"/>
  <c r="G384" i="6" s="1"/>
  <c r="H384" i="6"/>
  <c r="I384" i="6"/>
  <c r="J384" i="6"/>
  <c r="K384" i="6"/>
  <c r="B385" i="6"/>
  <c r="C385" i="6" s="1"/>
  <c r="D385" i="6"/>
  <c r="E385" i="6"/>
  <c r="F385" i="6"/>
  <c r="G385" i="6" s="1"/>
  <c r="A385" i="6" s="1"/>
  <c r="H385" i="6"/>
  <c r="I385" i="6"/>
  <c r="J385" i="6"/>
  <c r="K385" i="6"/>
  <c r="B386" i="6"/>
  <c r="C386" i="6" s="1"/>
  <c r="D386" i="6"/>
  <c r="E386" i="6"/>
  <c r="F386" i="6"/>
  <c r="G386" i="6" s="1"/>
  <c r="H386" i="6"/>
  <c r="I386" i="6"/>
  <c r="J386" i="6"/>
  <c r="K386" i="6"/>
  <c r="B387" i="6"/>
  <c r="C387" i="6" s="1"/>
  <c r="D387" i="6"/>
  <c r="E387" i="6"/>
  <c r="F387" i="6"/>
  <c r="G387" i="6" s="1"/>
  <c r="H387" i="6"/>
  <c r="I387" i="6"/>
  <c r="J387" i="6"/>
  <c r="K387" i="6"/>
  <c r="B388" i="6"/>
  <c r="C388" i="6" s="1"/>
  <c r="D388" i="6"/>
  <c r="E388" i="6"/>
  <c r="F388" i="6"/>
  <c r="G388" i="6" s="1"/>
  <c r="H388" i="6"/>
  <c r="I388" i="6"/>
  <c r="J388" i="6"/>
  <c r="K388" i="6"/>
  <c r="B389" i="6"/>
  <c r="C389" i="6" s="1"/>
  <c r="D389" i="6"/>
  <c r="E389" i="6"/>
  <c r="F389" i="6"/>
  <c r="G389" i="6" s="1"/>
  <c r="H389" i="6"/>
  <c r="I389" i="6"/>
  <c r="J389" i="6"/>
  <c r="K389" i="6"/>
  <c r="B390" i="6"/>
  <c r="C390" i="6" s="1"/>
  <c r="D390" i="6"/>
  <c r="E390" i="6"/>
  <c r="F390" i="6"/>
  <c r="G390" i="6" s="1"/>
  <c r="H390" i="6"/>
  <c r="I390" i="6"/>
  <c r="J390" i="6"/>
  <c r="K390" i="6"/>
  <c r="B391" i="6"/>
  <c r="C391" i="6" s="1"/>
  <c r="D391" i="6"/>
  <c r="E391" i="6"/>
  <c r="F391" i="6"/>
  <c r="G391" i="6" s="1"/>
  <c r="H391" i="6"/>
  <c r="I391" i="6"/>
  <c r="J391" i="6"/>
  <c r="K391" i="6"/>
  <c r="B392" i="6"/>
  <c r="C392" i="6" s="1"/>
  <c r="D392" i="6"/>
  <c r="E392" i="6"/>
  <c r="F392" i="6"/>
  <c r="G392" i="6" s="1"/>
  <c r="A392" i="6" s="1"/>
  <c r="H392" i="6"/>
  <c r="I392" i="6"/>
  <c r="J392" i="6"/>
  <c r="K392" i="6"/>
  <c r="B393" i="6"/>
  <c r="C393" i="6" s="1"/>
  <c r="D393" i="6"/>
  <c r="E393" i="6"/>
  <c r="F393" i="6"/>
  <c r="G393" i="6" s="1"/>
  <c r="H393" i="6"/>
  <c r="I393" i="6"/>
  <c r="J393" i="6"/>
  <c r="K393" i="6"/>
  <c r="B394" i="6"/>
  <c r="C394" i="6" s="1"/>
  <c r="D394" i="6"/>
  <c r="E394" i="6"/>
  <c r="F394" i="6"/>
  <c r="G394" i="6" s="1"/>
  <c r="H394" i="6"/>
  <c r="I394" i="6"/>
  <c r="J394" i="6"/>
  <c r="K394" i="6"/>
  <c r="B395" i="6"/>
  <c r="C395" i="6" s="1"/>
  <c r="D395" i="6"/>
  <c r="E395" i="6"/>
  <c r="F395" i="6"/>
  <c r="G395" i="6" s="1"/>
  <c r="H395" i="6"/>
  <c r="I395" i="6"/>
  <c r="J395" i="6"/>
  <c r="K395" i="6"/>
  <c r="B396" i="6"/>
  <c r="C396" i="6" s="1"/>
  <c r="D396" i="6"/>
  <c r="E396" i="6"/>
  <c r="F396" i="6"/>
  <c r="G396" i="6" s="1"/>
  <c r="H396" i="6"/>
  <c r="I396" i="6"/>
  <c r="J396" i="6"/>
  <c r="K396" i="6"/>
  <c r="B397" i="6"/>
  <c r="C397" i="6" s="1"/>
  <c r="D397" i="6"/>
  <c r="E397" i="6"/>
  <c r="F397" i="6"/>
  <c r="G397" i="6" s="1"/>
  <c r="H397" i="6"/>
  <c r="I397" i="6"/>
  <c r="J397" i="6"/>
  <c r="K397" i="6"/>
  <c r="B398" i="6"/>
  <c r="C398" i="6" s="1"/>
  <c r="D398" i="6"/>
  <c r="E398" i="6"/>
  <c r="F398" i="6"/>
  <c r="G398" i="6" s="1"/>
  <c r="H398" i="6"/>
  <c r="I398" i="6"/>
  <c r="J398" i="6"/>
  <c r="K398" i="6"/>
  <c r="B399" i="6"/>
  <c r="C399" i="6" s="1"/>
  <c r="D399" i="6"/>
  <c r="E399" i="6"/>
  <c r="F399" i="6"/>
  <c r="G399" i="6" s="1"/>
  <c r="H399" i="6"/>
  <c r="I399" i="6"/>
  <c r="J399" i="6"/>
  <c r="K399" i="6"/>
  <c r="B400" i="6"/>
  <c r="C400" i="6" s="1"/>
  <c r="D400" i="6"/>
  <c r="E400" i="6"/>
  <c r="F400" i="6"/>
  <c r="G400" i="6" s="1"/>
  <c r="H400" i="6"/>
  <c r="I400" i="6"/>
  <c r="J400" i="6"/>
  <c r="K400" i="6"/>
  <c r="B401" i="6"/>
  <c r="C401" i="6" s="1"/>
  <c r="D401" i="6"/>
  <c r="E401" i="6"/>
  <c r="F401" i="6"/>
  <c r="G401" i="6" s="1"/>
  <c r="H401" i="6"/>
  <c r="I401" i="6"/>
  <c r="J401" i="6"/>
  <c r="K401" i="6"/>
  <c r="B402" i="6"/>
  <c r="C402" i="6" s="1"/>
  <c r="D402" i="6"/>
  <c r="E402" i="6"/>
  <c r="F402" i="6"/>
  <c r="G402" i="6" s="1"/>
  <c r="H402" i="6"/>
  <c r="I402" i="6"/>
  <c r="J402" i="6"/>
  <c r="K402" i="6"/>
  <c r="B403" i="6"/>
  <c r="C403" i="6" s="1"/>
  <c r="D403" i="6"/>
  <c r="E403" i="6"/>
  <c r="F403" i="6"/>
  <c r="G403" i="6" s="1"/>
  <c r="H403" i="6"/>
  <c r="I403" i="6"/>
  <c r="J403" i="6"/>
  <c r="K403" i="6"/>
  <c r="B404" i="6"/>
  <c r="C404" i="6" s="1"/>
  <c r="D404" i="6"/>
  <c r="E404" i="6"/>
  <c r="F404" i="6"/>
  <c r="G404" i="6" s="1"/>
  <c r="H404" i="6"/>
  <c r="I404" i="6"/>
  <c r="J404" i="6"/>
  <c r="K404" i="6"/>
  <c r="B405" i="6"/>
  <c r="C405" i="6" s="1"/>
  <c r="D405" i="6"/>
  <c r="E405" i="6"/>
  <c r="F405" i="6"/>
  <c r="G405" i="6" s="1"/>
  <c r="H405" i="6"/>
  <c r="I405" i="6"/>
  <c r="J405" i="6"/>
  <c r="K405" i="6"/>
  <c r="B406" i="6"/>
  <c r="C406" i="6" s="1"/>
  <c r="D406" i="6"/>
  <c r="E406" i="6"/>
  <c r="F406" i="6"/>
  <c r="G406" i="6" s="1"/>
  <c r="H406" i="6"/>
  <c r="I406" i="6"/>
  <c r="J406" i="6"/>
  <c r="K406" i="6"/>
  <c r="B407" i="6"/>
  <c r="C407" i="6" s="1"/>
  <c r="D407" i="6"/>
  <c r="E407" i="6"/>
  <c r="F407" i="6"/>
  <c r="G407" i="6" s="1"/>
  <c r="H407" i="6"/>
  <c r="I407" i="6"/>
  <c r="J407" i="6"/>
  <c r="K407" i="6"/>
  <c r="B408" i="6"/>
  <c r="C408" i="6" s="1"/>
  <c r="D408" i="6"/>
  <c r="E408" i="6"/>
  <c r="F408" i="6"/>
  <c r="G408" i="6" s="1"/>
  <c r="H408" i="6"/>
  <c r="I408" i="6"/>
  <c r="J408" i="6"/>
  <c r="K408" i="6"/>
  <c r="B409" i="6"/>
  <c r="C409" i="6" s="1"/>
  <c r="D409" i="6"/>
  <c r="E409" i="6"/>
  <c r="F409" i="6"/>
  <c r="G409" i="6" s="1"/>
  <c r="H409" i="6"/>
  <c r="I409" i="6"/>
  <c r="J409" i="6"/>
  <c r="K409" i="6"/>
  <c r="B410" i="6"/>
  <c r="C410" i="6" s="1"/>
  <c r="D410" i="6"/>
  <c r="E410" i="6"/>
  <c r="F410" i="6"/>
  <c r="G410" i="6" s="1"/>
  <c r="H410" i="6"/>
  <c r="I410" i="6"/>
  <c r="J410" i="6"/>
  <c r="K410" i="6"/>
  <c r="B411" i="6"/>
  <c r="C411" i="6" s="1"/>
  <c r="D411" i="6"/>
  <c r="E411" i="6"/>
  <c r="F411" i="6"/>
  <c r="G411" i="6" s="1"/>
  <c r="H411" i="6"/>
  <c r="I411" i="6"/>
  <c r="J411" i="6"/>
  <c r="K411" i="6"/>
  <c r="B412" i="6"/>
  <c r="C412" i="6" s="1"/>
  <c r="D412" i="6"/>
  <c r="E412" i="6"/>
  <c r="F412" i="6"/>
  <c r="G412" i="6" s="1"/>
  <c r="H412" i="6"/>
  <c r="I412" i="6"/>
  <c r="J412" i="6"/>
  <c r="K412" i="6"/>
  <c r="B413" i="6"/>
  <c r="C413" i="6" s="1"/>
  <c r="D413" i="6"/>
  <c r="E413" i="6"/>
  <c r="F413" i="6"/>
  <c r="G413" i="6" s="1"/>
  <c r="H413" i="6"/>
  <c r="I413" i="6"/>
  <c r="J413" i="6"/>
  <c r="K413" i="6"/>
  <c r="B414" i="6"/>
  <c r="C414" i="6" s="1"/>
  <c r="D414" i="6"/>
  <c r="E414" i="6"/>
  <c r="F414" i="6"/>
  <c r="G414" i="6" s="1"/>
  <c r="H414" i="6"/>
  <c r="I414" i="6"/>
  <c r="J414" i="6"/>
  <c r="K414" i="6"/>
  <c r="B415" i="6"/>
  <c r="C415" i="6" s="1"/>
  <c r="D415" i="6"/>
  <c r="E415" i="6"/>
  <c r="F415" i="6"/>
  <c r="G415" i="6" s="1"/>
  <c r="H415" i="6"/>
  <c r="I415" i="6"/>
  <c r="J415" i="6"/>
  <c r="K415" i="6"/>
  <c r="B416" i="6"/>
  <c r="C416" i="6" s="1"/>
  <c r="D416" i="6"/>
  <c r="E416" i="6"/>
  <c r="F416" i="6"/>
  <c r="G416" i="6" s="1"/>
  <c r="H416" i="6"/>
  <c r="I416" i="6"/>
  <c r="J416" i="6"/>
  <c r="K416" i="6"/>
  <c r="B417" i="6"/>
  <c r="C417" i="6" s="1"/>
  <c r="D417" i="6"/>
  <c r="E417" i="6"/>
  <c r="F417" i="6"/>
  <c r="G417" i="6" s="1"/>
  <c r="H417" i="6"/>
  <c r="I417" i="6"/>
  <c r="J417" i="6"/>
  <c r="K417" i="6"/>
  <c r="B418" i="6"/>
  <c r="C418" i="6" s="1"/>
  <c r="D418" i="6"/>
  <c r="E418" i="6"/>
  <c r="F418" i="6"/>
  <c r="G418" i="6" s="1"/>
  <c r="H418" i="6"/>
  <c r="I418" i="6"/>
  <c r="J418" i="6"/>
  <c r="K418" i="6"/>
  <c r="B419" i="6"/>
  <c r="C419" i="6" s="1"/>
  <c r="D419" i="6"/>
  <c r="E419" i="6"/>
  <c r="F419" i="6"/>
  <c r="G419" i="6" s="1"/>
  <c r="H419" i="6"/>
  <c r="I419" i="6"/>
  <c r="J419" i="6"/>
  <c r="K419" i="6"/>
  <c r="B420" i="6"/>
  <c r="C420" i="6" s="1"/>
  <c r="D420" i="6"/>
  <c r="E420" i="6"/>
  <c r="F420" i="6"/>
  <c r="G420" i="6" s="1"/>
  <c r="H420" i="6"/>
  <c r="I420" i="6"/>
  <c r="J420" i="6"/>
  <c r="K420" i="6"/>
  <c r="B421" i="6"/>
  <c r="C421" i="6" s="1"/>
  <c r="D421" i="6"/>
  <c r="E421" i="6"/>
  <c r="F421" i="6"/>
  <c r="G421" i="6" s="1"/>
  <c r="H421" i="6"/>
  <c r="I421" i="6"/>
  <c r="J421" i="6"/>
  <c r="K421" i="6"/>
  <c r="B422" i="6"/>
  <c r="C422" i="6" s="1"/>
  <c r="D422" i="6"/>
  <c r="E422" i="6"/>
  <c r="F422" i="6"/>
  <c r="G422" i="6" s="1"/>
  <c r="H422" i="6"/>
  <c r="I422" i="6"/>
  <c r="J422" i="6"/>
  <c r="K422" i="6"/>
  <c r="B423" i="6"/>
  <c r="C423" i="6" s="1"/>
  <c r="D423" i="6"/>
  <c r="E423" i="6"/>
  <c r="F423" i="6"/>
  <c r="G423" i="6" s="1"/>
  <c r="H423" i="6"/>
  <c r="I423" i="6"/>
  <c r="J423" i="6"/>
  <c r="K423" i="6"/>
  <c r="B424" i="6"/>
  <c r="C424" i="6" s="1"/>
  <c r="D424" i="6"/>
  <c r="E424" i="6"/>
  <c r="F424" i="6"/>
  <c r="G424" i="6" s="1"/>
  <c r="H424" i="6"/>
  <c r="I424" i="6"/>
  <c r="J424" i="6"/>
  <c r="K424" i="6"/>
  <c r="B425" i="6"/>
  <c r="C425" i="6" s="1"/>
  <c r="D425" i="6"/>
  <c r="E425" i="6"/>
  <c r="F425" i="6"/>
  <c r="G425" i="6" s="1"/>
  <c r="H425" i="6"/>
  <c r="I425" i="6"/>
  <c r="J425" i="6"/>
  <c r="K425" i="6"/>
  <c r="B426" i="6"/>
  <c r="C426" i="6" s="1"/>
  <c r="D426" i="6"/>
  <c r="E426" i="6"/>
  <c r="F426" i="6"/>
  <c r="G426" i="6" s="1"/>
  <c r="H426" i="6"/>
  <c r="I426" i="6"/>
  <c r="J426" i="6"/>
  <c r="K426" i="6"/>
  <c r="B427" i="6"/>
  <c r="C427" i="6" s="1"/>
  <c r="D427" i="6"/>
  <c r="E427" i="6"/>
  <c r="F427" i="6"/>
  <c r="G427" i="6" s="1"/>
  <c r="H427" i="6"/>
  <c r="I427" i="6"/>
  <c r="J427" i="6"/>
  <c r="K427" i="6"/>
  <c r="B428" i="6"/>
  <c r="C428" i="6" s="1"/>
  <c r="D428" i="6"/>
  <c r="E428" i="6"/>
  <c r="F428" i="6"/>
  <c r="G428" i="6" s="1"/>
  <c r="H428" i="6"/>
  <c r="I428" i="6"/>
  <c r="J428" i="6"/>
  <c r="K428" i="6"/>
  <c r="B429" i="6"/>
  <c r="C429" i="6" s="1"/>
  <c r="D429" i="6"/>
  <c r="E429" i="6"/>
  <c r="F429" i="6"/>
  <c r="G429" i="6" s="1"/>
  <c r="H429" i="6"/>
  <c r="I429" i="6"/>
  <c r="J429" i="6"/>
  <c r="K429" i="6"/>
  <c r="B430" i="6"/>
  <c r="C430" i="6" s="1"/>
  <c r="D430" i="6"/>
  <c r="E430" i="6"/>
  <c r="F430" i="6"/>
  <c r="G430" i="6" s="1"/>
  <c r="H430" i="6"/>
  <c r="I430" i="6"/>
  <c r="J430" i="6"/>
  <c r="K430" i="6"/>
  <c r="B431" i="6"/>
  <c r="C431" i="6" s="1"/>
  <c r="D431" i="6"/>
  <c r="E431" i="6"/>
  <c r="F431" i="6"/>
  <c r="G431" i="6" s="1"/>
  <c r="H431" i="6"/>
  <c r="I431" i="6"/>
  <c r="J431" i="6"/>
  <c r="K431" i="6"/>
  <c r="B432" i="6"/>
  <c r="C432" i="6" s="1"/>
  <c r="D432" i="6"/>
  <c r="E432" i="6"/>
  <c r="F432" i="6"/>
  <c r="G432" i="6" s="1"/>
  <c r="H432" i="6"/>
  <c r="I432" i="6"/>
  <c r="J432" i="6"/>
  <c r="K432" i="6"/>
  <c r="B433" i="6"/>
  <c r="C433" i="6" s="1"/>
  <c r="D433" i="6"/>
  <c r="E433" i="6"/>
  <c r="F433" i="6"/>
  <c r="G433" i="6" s="1"/>
  <c r="H433" i="6"/>
  <c r="I433" i="6"/>
  <c r="J433" i="6"/>
  <c r="K433" i="6"/>
  <c r="B434" i="6"/>
  <c r="C434" i="6" s="1"/>
  <c r="D434" i="6"/>
  <c r="E434" i="6"/>
  <c r="F434" i="6"/>
  <c r="G434" i="6" s="1"/>
  <c r="A434" i="6" s="1"/>
  <c r="H434" i="6"/>
  <c r="I434" i="6"/>
  <c r="J434" i="6"/>
  <c r="K434" i="6"/>
  <c r="B435" i="6"/>
  <c r="C435" i="6" s="1"/>
  <c r="D435" i="6"/>
  <c r="E435" i="6"/>
  <c r="F435" i="6"/>
  <c r="G435" i="6" s="1"/>
  <c r="H435" i="6"/>
  <c r="I435" i="6"/>
  <c r="J435" i="6"/>
  <c r="K435" i="6"/>
  <c r="B436" i="6"/>
  <c r="C436" i="6" s="1"/>
  <c r="D436" i="6"/>
  <c r="E436" i="6"/>
  <c r="F436" i="6"/>
  <c r="G436" i="6" s="1"/>
  <c r="H436" i="6"/>
  <c r="I436" i="6"/>
  <c r="J436" i="6"/>
  <c r="K436" i="6"/>
  <c r="B437" i="6"/>
  <c r="C437" i="6" s="1"/>
  <c r="D437" i="6"/>
  <c r="E437" i="6"/>
  <c r="F437" i="6"/>
  <c r="G437" i="6" s="1"/>
  <c r="H437" i="6"/>
  <c r="I437" i="6"/>
  <c r="J437" i="6"/>
  <c r="K437" i="6"/>
  <c r="B438" i="6"/>
  <c r="C438" i="6" s="1"/>
  <c r="D438" i="6"/>
  <c r="E438" i="6"/>
  <c r="F438" i="6"/>
  <c r="G438" i="6" s="1"/>
  <c r="H438" i="6"/>
  <c r="I438" i="6"/>
  <c r="J438" i="6"/>
  <c r="K438" i="6"/>
  <c r="B439" i="6"/>
  <c r="C439" i="6" s="1"/>
  <c r="D439" i="6"/>
  <c r="E439" i="6"/>
  <c r="F439" i="6"/>
  <c r="G439" i="6" s="1"/>
  <c r="H439" i="6"/>
  <c r="I439" i="6"/>
  <c r="J439" i="6"/>
  <c r="K439" i="6"/>
  <c r="B440" i="6"/>
  <c r="C440" i="6" s="1"/>
  <c r="D440" i="6"/>
  <c r="E440" i="6"/>
  <c r="F440" i="6"/>
  <c r="G440" i="6" s="1"/>
  <c r="H440" i="6"/>
  <c r="I440" i="6"/>
  <c r="J440" i="6"/>
  <c r="K440" i="6"/>
  <c r="B441" i="6"/>
  <c r="C441" i="6" s="1"/>
  <c r="D441" i="6"/>
  <c r="E441" i="6"/>
  <c r="F441" i="6"/>
  <c r="G441" i="6" s="1"/>
  <c r="H441" i="6"/>
  <c r="I441" i="6"/>
  <c r="J441" i="6"/>
  <c r="K441" i="6"/>
  <c r="B442" i="6"/>
  <c r="C442" i="6" s="1"/>
  <c r="D442" i="6"/>
  <c r="E442" i="6"/>
  <c r="F442" i="6"/>
  <c r="G442" i="6" s="1"/>
  <c r="H442" i="6"/>
  <c r="I442" i="6"/>
  <c r="J442" i="6"/>
  <c r="K442" i="6"/>
  <c r="B443" i="6"/>
  <c r="C443" i="6" s="1"/>
  <c r="D443" i="6"/>
  <c r="E443" i="6"/>
  <c r="F443" i="6"/>
  <c r="G443" i="6" s="1"/>
  <c r="H443" i="6"/>
  <c r="I443" i="6"/>
  <c r="J443" i="6"/>
  <c r="K443" i="6"/>
  <c r="B444" i="6"/>
  <c r="C444" i="6" s="1"/>
  <c r="D444" i="6"/>
  <c r="E444" i="6"/>
  <c r="F444" i="6"/>
  <c r="G444" i="6" s="1"/>
  <c r="A444" i="6" s="1"/>
  <c r="H444" i="6"/>
  <c r="I444" i="6"/>
  <c r="J444" i="6"/>
  <c r="K444" i="6"/>
  <c r="B445" i="6"/>
  <c r="C445" i="6" s="1"/>
  <c r="D445" i="6"/>
  <c r="E445" i="6"/>
  <c r="F445" i="6"/>
  <c r="G445" i="6" s="1"/>
  <c r="H445" i="6"/>
  <c r="I445" i="6"/>
  <c r="J445" i="6"/>
  <c r="K445" i="6"/>
  <c r="B446" i="6"/>
  <c r="C446" i="6" s="1"/>
  <c r="D446" i="6"/>
  <c r="E446" i="6"/>
  <c r="F446" i="6"/>
  <c r="G446" i="6" s="1"/>
  <c r="H446" i="6"/>
  <c r="I446" i="6"/>
  <c r="J446" i="6"/>
  <c r="K446" i="6"/>
  <c r="B447" i="6"/>
  <c r="C447" i="6" s="1"/>
  <c r="D447" i="6"/>
  <c r="E447" i="6"/>
  <c r="F447" i="6"/>
  <c r="G447" i="6" s="1"/>
  <c r="H447" i="6"/>
  <c r="I447" i="6"/>
  <c r="J447" i="6"/>
  <c r="K447" i="6"/>
  <c r="B448" i="6"/>
  <c r="C448" i="6" s="1"/>
  <c r="D448" i="6"/>
  <c r="E448" i="6"/>
  <c r="F448" i="6"/>
  <c r="G448" i="6" s="1"/>
  <c r="H448" i="6"/>
  <c r="I448" i="6"/>
  <c r="J448" i="6"/>
  <c r="K448" i="6"/>
  <c r="B449" i="6"/>
  <c r="C449" i="6" s="1"/>
  <c r="D449" i="6"/>
  <c r="E449" i="6"/>
  <c r="F449" i="6"/>
  <c r="G449" i="6" s="1"/>
  <c r="H449" i="6"/>
  <c r="I449" i="6"/>
  <c r="J449" i="6"/>
  <c r="K449" i="6"/>
  <c r="B450" i="6"/>
  <c r="C450" i="6" s="1"/>
  <c r="D450" i="6"/>
  <c r="E450" i="6"/>
  <c r="F450" i="6"/>
  <c r="G450" i="6" s="1"/>
  <c r="A450" i="6" s="1"/>
  <c r="H450" i="6"/>
  <c r="I450" i="6"/>
  <c r="J450" i="6"/>
  <c r="K450" i="6"/>
  <c r="B451" i="6"/>
  <c r="C451" i="6" s="1"/>
  <c r="D451" i="6"/>
  <c r="E451" i="6"/>
  <c r="F451" i="6"/>
  <c r="G451" i="6" s="1"/>
  <c r="H451" i="6"/>
  <c r="I451" i="6"/>
  <c r="J451" i="6"/>
  <c r="K451" i="6"/>
  <c r="B452" i="6"/>
  <c r="C452" i="6" s="1"/>
  <c r="D452" i="6"/>
  <c r="E452" i="6"/>
  <c r="F452" i="6"/>
  <c r="G452" i="6" s="1"/>
  <c r="H452" i="6"/>
  <c r="I452" i="6"/>
  <c r="J452" i="6"/>
  <c r="K452" i="6"/>
  <c r="B453" i="6"/>
  <c r="C453" i="6" s="1"/>
  <c r="D453" i="6"/>
  <c r="E453" i="6"/>
  <c r="F453" i="6"/>
  <c r="G453" i="6" s="1"/>
  <c r="H453" i="6"/>
  <c r="I453" i="6"/>
  <c r="J453" i="6"/>
  <c r="K453" i="6"/>
  <c r="B454" i="6"/>
  <c r="C454" i="6" s="1"/>
  <c r="D454" i="6"/>
  <c r="E454" i="6"/>
  <c r="F454" i="6"/>
  <c r="G454" i="6" s="1"/>
  <c r="H454" i="6"/>
  <c r="I454" i="6"/>
  <c r="J454" i="6"/>
  <c r="K454" i="6"/>
  <c r="B455" i="6"/>
  <c r="C455" i="6" s="1"/>
  <c r="D455" i="6"/>
  <c r="E455" i="6"/>
  <c r="F455" i="6"/>
  <c r="G455" i="6" s="1"/>
  <c r="H455" i="6"/>
  <c r="I455" i="6"/>
  <c r="J455" i="6"/>
  <c r="K455" i="6"/>
  <c r="B456" i="6"/>
  <c r="C456" i="6" s="1"/>
  <c r="D456" i="6"/>
  <c r="E456" i="6"/>
  <c r="F456" i="6"/>
  <c r="G456" i="6" s="1"/>
  <c r="H456" i="6"/>
  <c r="I456" i="6"/>
  <c r="J456" i="6"/>
  <c r="K456" i="6"/>
  <c r="B457" i="6"/>
  <c r="C457" i="6" s="1"/>
  <c r="D457" i="6"/>
  <c r="E457" i="6"/>
  <c r="F457" i="6"/>
  <c r="G457" i="6" s="1"/>
  <c r="H457" i="6"/>
  <c r="I457" i="6"/>
  <c r="J457" i="6"/>
  <c r="K457" i="6"/>
  <c r="B458" i="6"/>
  <c r="C458" i="6" s="1"/>
  <c r="D458" i="6"/>
  <c r="E458" i="6"/>
  <c r="F458" i="6"/>
  <c r="G458" i="6" s="1"/>
  <c r="H458" i="6"/>
  <c r="I458" i="6"/>
  <c r="J458" i="6"/>
  <c r="K458" i="6"/>
  <c r="B459" i="6"/>
  <c r="C459" i="6" s="1"/>
  <c r="D459" i="6"/>
  <c r="E459" i="6"/>
  <c r="F459" i="6"/>
  <c r="G459" i="6" s="1"/>
  <c r="H459" i="6"/>
  <c r="I459" i="6"/>
  <c r="J459" i="6"/>
  <c r="K459" i="6"/>
  <c r="B460" i="6"/>
  <c r="C460" i="6" s="1"/>
  <c r="D460" i="6"/>
  <c r="E460" i="6"/>
  <c r="F460" i="6"/>
  <c r="G460" i="6" s="1"/>
  <c r="H460" i="6"/>
  <c r="I460" i="6"/>
  <c r="J460" i="6"/>
  <c r="K460" i="6"/>
  <c r="B461" i="6"/>
  <c r="C461" i="6" s="1"/>
  <c r="D461" i="6"/>
  <c r="E461" i="6"/>
  <c r="F461" i="6"/>
  <c r="G461" i="6" s="1"/>
  <c r="H461" i="6"/>
  <c r="I461" i="6"/>
  <c r="J461" i="6"/>
  <c r="K461" i="6"/>
  <c r="B462" i="6"/>
  <c r="C462" i="6" s="1"/>
  <c r="D462" i="6"/>
  <c r="E462" i="6"/>
  <c r="F462" i="6"/>
  <c r="G462" i="6" s="1"/>
  <c r="H462" i="6"/>
  <c r="I462" i="6"/>
  <c r="J462" i="6"/>
  <c r="K462" i="6"/>
  <c r="B463" i="6"/>
  <c r="C463" i="6" s="1"/>
  <c r="D463" i="6"/>
  <c r="E463" i="6"/>
  <c r="F463" i="6"/>
  <c r="G463" i="6" s="1"/>
  <c r="H463" i="6"/>
  <c r="I463" i="6"/>
  <c r="J463" i="6"/>
  <c r="K463" i="6"/>
  <c r="B464" i="6"/>
  <c r="C464" i="6" s="1"/>
  <c r="D464" i="6"/>
  <c r="E464" i="6"/>
  <c r="F464" i="6"/>
  <c r="G464" i="6" s="1"/>
  <c r="H464" i="6"/>
  <c r="I464" i="6"/>
  <c r="J464" i="6"/>
  <c r="K464" i="6"/>
  <c r="B465" i="6"/>
  <c r="C465" i="6" s="1"/>
  <c r="D465" i="6"/>
  <c r="E465" i="6"/>
  <c r="F465" i="6"/>
  <c r="G465" i="6" s="1"/>
  <c r="H465" i="6"/>
  <c r="I465" i="6"/>
  <c r="J465" i="6"/>
  <c r="K465" i="6"/>
  <c r="B466" i="6"/>
  <c r="C466" i="6" s="1"/>
  <c r="D466" i="6"/>
  <c r="E466" i="6"/>
  <c r="F466" i="6"/>
  <c r="G466" i="6" s="1"/>
  <c r="H466" i="6"/>
  <c r="I466" i="6"/>
  <c r="J466" i="6"/>
  <c r="K466" i="6"/>
  <c r="B467" i="6"/>
  <c r="C467" i="6" s="1"/>
  <c r="D467" i="6"/>
  <c r="E467" i="6"/>
  <c r="F467" i="6"/>
  <c r="G467" i="6" s="1"/>
  <c r="H467" i="6"/>
  <c r="I467" i="6"/>
  <c r="J467" i="6"/>
  <c r="K467" i="6"/>
  <c r="B468" i="6"/>
  <c r="C468" i="6" s="1"/>
  <c r="D468" i="6"/>
  <c r="E468" i="6"/>
  <c r="F468" i="6"/>
  <c r="G468" i="6" s="1"/>
  <c r="A468" i="6" s="1"/>
  <c r="H468" i="6"/>
  <c r="I468" i="6"/>
  <c r="J468" i="6"/>
  <c r="K468" i="6"/>
  <c r="B469" i="6"/>
  <c r="C469" i="6" s="1"/>
  <c r="D469" i="6"/>
  <c r="E469" i="6"/>
  <c r="F469" i="6"/>
  <c r="G469" i="6" s="1"/>
  <c r="H469" i="6"/>
  <c r="I469" i="6"/>
  <c r="J469" i="6"/>
  <c r="K469" i="6"/>
  <c r="B470" i="6"/>
  <c r="C470" i="6" s="1"/>
  <c r="D470" i="6"/>
  <c r="E470" i="6"/>
  <c r="F470" i="6"/>
  <c r="G470" i="6" s="1"/>
  <c r="H470" i="6"/>
  <c r="I470" i="6"/>
  <c r="J470" i="6"/>
  <c r="K470" i="6"/>
  <c r="B471" i="6"/>
  <c r="C471" i="6" s="1"/>
  <c r="D471" i="6"/>
  <c r="E471" i="6"/>
  <c r="F471" i="6"/>
  <c r="G471" i="6" s="1"/>
  <c r="A471" i="6" s="1"/>
  <c r="H471" i="6"/>
  <c r="I471" i="6"/>
  <c r="J471" i="6"/>
  <c r="K471" i="6"/>
  <c r="B472" i="6"/>
  <c r="C472" i="6" s="1"/>
  <c r="D472" i="6"/>
  <c r="E472" i="6"/>
  <c r="F472" i="6"/>
  <c r="G472" i="6" s="1"/>
  <c r="H472" i="6"/>
  <c r="I472" i="6"/>
  <c r="J472" i="6"/>
  <c r="K472" i="6"/>
  <c r="B473" i="6"/>
  <c r="C473" i="6" s="1"/>
  <c r="D473" i="6"/>
  <c r="E473" i="6"/>
  <c r="F473" i="6"/>
  <c r="G473" i="6" s="1"/>
  <c r="H473" i="6"/>
  <c r="I473" i="6"/>
  <c r="J473" i="6"/>
  <c r="K473" i="6"/>
  <c r="B474" i="6"/>
  <c r="C474" i="6" s="1"/>
  <c r="D474" i="6"/>
  <c r="E474" i="6"/>
  <c r="F474" i="6"/>
  <c r="G474" i="6" s="1"/>
  <c r="H474" i="6"/>
  <c r="I474" i="6"/>
  <c r="J474" i="6"/>
  <c r="K474" i="6"/>
  <c r="B475" i="6"/>
  <c r="C475" i="6" s="1"/>
  <c r="D475" i="6"/>
  <c r="E475" i="6"/>
  <c r="F475" i="6"/>
  <c r="G475" i="6" s="1"/>
  <c r="H475" i="6"/>
  <c r="I475" i="6"/>
  <c r="J475" i="6"/>
  <c r="K475" i="6"/>
  <c r="B476" i="6"/>
  <c r="C476" i="6" s="1"/>
  <c r="D476" i="6"/>
  <c r="E476" i="6"/>
  <c r="F476" i="6"/>
  <c r="G476" i="6" s="1"/>
  <c r="H476" i="6"/>
  <c r="I476" i="6"/>
  <c r="J476" i="6"/>
  <c r="K476" i="6"/>
  <c r="B477" i="6"/>
  <c r="C477" i="6" s="1"/>
  <c r="D477" i="6"/>
  <c r="E477" i="6"/>
  <c r="F477" i="6"/>
  <c r="G477" i="6" s="1"/>
  <c r="H477" i="6"/>
  <c r="I477" i="6"/>
  <c r="J477" i="6"/>
  <c r="K477" i="6"/>
  <c r="B478" i="6"/>
  <c r="C478" i="6" s="1"/>
  <c r="D478" i="6"/>
  <c r="E478" i="6"/>
  <c r="F478" i="6"/>
  <c r="G478" i="6" s="1"/>
  <c r="H478" i="6"/>
  <c r="I478" i="6"/>
  <c r="J478" i="6"/>
  <c r="K478" i="6"/>
  <c r="B479" i="6"/>
  <c r="C479" i="6" s="1"/>
  <c r="D479" i="6"/>
  <c r="E479" i="6"/>
  <c r="F479" i="6"/>
  <c r="G479" i="6" s="1"/>
  <c r="H479" i="6"/>
  <c r="I479" i="6"/>
  <c r="J479" i="6"/>
  <c r="K479" i="6"/>
  <c r="B480" i="6"/>
  <c r="C480" i="6" s="1"/>
  <c r="D480" i="6"/>
  <c r="E480" i="6"/>
  <c r="F480" i="6"/>
  <c r="G480" i="6" s="1"/>
  <c r="H480" i="6"/>
  <c r="I480" i="6"/>
  <c r="J480" i="6"/>
  <c r="K480" i="6"/>
  <c r="B481" i="6"/>
  <c r="C481" i="6" s="1"/>
  <c r="D481" i="6"/>
  <c r="E481" i="6"/>
  <c r="F481" i="6"/>
  <c r="G481" i="6" s="1"/>
  <c r="H481" i="6"/>
  <c r="I481" i="6"/>
  <c r="J481" i="6"/>
  <c r="K481" i="6"/>
  <c r="B482" i="6"/>
  <c r="C482" i="6" s="1"/>
  <c r="D482" i="6"/>
  <c r="E482" i="6"/>
  <c r="F482" i="6"/>
  <c r="G482" i="6" s="1"/>
  <c r="H482" i="6"/>
  <c r="I482" i="6"/>
  <c r="J482" i="6"/>
  <c r="K482" i="6"/>
  <c r="B483" i="6"/>
  <c r="C483" i="6" s="1"/>
  <c r="D483" i="6"/>
  <c r="E483" i="6"/>
  <c r="F483" i="6"/>
  <c r="G483" i="6" s="1"/>
  <c r="H483" i="6"/>
  <c r="I483" i="6"/>
  <c r="J483" i="6"/>
  <c r="K483" i="6"/>
  <c r="B484" i="6"/>
  <c r="C484" i="6" s="1"/>
  <c r="D484" i="6"/>
  <c r="E484" i="6"/>
  <c r="F484" i="6"/>
  <c r="G484" i="6" s="1"/>
  <c r="H484" i="6"/>
  <c r="I484" i="6"/>
  <c r="J484" i="6"/>
  <c r="K484" i="6"/>
  <c r="B485" i="6"/>
  <c r="C485" i="6" s="1"/>
  <c r="D485" i="6"/>
  <c r="E485" i="6"/>
  <c r="F485" i="6"/>
  <c r="G485" i="6" s="1"/>
  <c r="H485" i="6"/>
  <c r="I485" i="6"/>
  <c r="J485" i="6"/>
  <c r="K485" i="6"/>
  <c r="B486" i="6"/>
  <c r="C486" i="6" s="1"/>
  <c r="D486" i="6"/>
  <c r="E486" i="6"/>
  <c r="F486" i="6"/>
  <c r="G486" i="6" s="1"/>
  <c r="H486" i="6"/>
  <c r="I486" i="6"/>
  <c r="J486" i="6"/>
  <c r="K486" i="6"/>
  <c r="B487" i="6"/>
  <c r="C487" i="6" s="1"/>
  <c r="D487" i="6"/>
  <c r="E487" i="6"/>
  <c r="F487" i="6"/>
  <c r="G487" i="6" s="1"/>
  <c r="H487" i="6"/>
  <c r="I487" i="6"/>
  <c r="J487" i="6"/>
  <c r="K487" i="6"/>
  <c r="B488" i="6"/>
  <c r="C488" i="6" s="1"/>
  <c r="D488" i="6"/>
  <c r="E488" i="6"/>
  <c r="F488" i="6"/>
  <c r="G488" i="6" s="1"/>
  <c r="H488" i="6"/>
  <c r="I488" i="6"/>
  <c r="J488" i="6"/>
  <c r="K488" i="6"/>
  <c r="B489" i="6"/>
  <c r="C489" i="6" s="1"/>
  <c r="D489" i="6"/>
  <c r="E489" i="6"/>
  <c r="F489" i="6"/>
  <c r="G489" i="6" s="1"/>
  <c r="H489" i="6"/>
  <c r="I489" i="6"/>
  <c r="J489" i="6"/>
  <c r="K489" i="6"/>
  <c r="B490" i="6"/>
  <c r="C490" i="6" s="1"/>
  <c r="D490" i="6"/>
  <c r="E490" i="6"/>
  <c r="F490" i="6"/>
  <c r="G490" i="6" s="1"/>
  <c r="H490" i="6"/>
  <c r="I490" i="6"/>
  <c r="J490" i="6"/>
  <c r="K490" i="6"/>
  <c r="B491" i="6"/>
  <c r="C491" i="6" s="1"/>
  <c r="D491" i="6"/>
  <c r="E491" i="6"/>
  <c r="F491" i="6"/>
  <c r="G491" i="6" s="1"/>
  <c r="H491" i="6"/>
  <c r="I491" i="6"/>
  <c r="J491" i="6"/>
  <c r="K491" i="6"/>
  <c r="B492" i="6"/>
  <c r="C492" i="6" s="1"/>
  <c r="D492" i="6"/>
  <c r="E492" i="6"/>
  <c r="F492" i="6"/>
  <c r="G492" i="6" s="1"/>
  <c r="H492" i="6"/>
  <c r="I492" i="6"/>
  <c r="J492" i="6"/>
  <c r="K492" i="6"/>
  <c r="B493" i="6"/>
  <c r="C493" i="6" s="1"/>
  <c r="D493" i="6"/>
  <c r="E493" i="6"/>
  <c r="F493" i="6"/>
  <c r="G493" i="6" s="1"/>
  <c r="H493" i="6"/>
  <c r="I493" i="6"/>
  <c r="J493" i="6"/>
  <c r="K493" i="6"/>
  <c r="B494" i="6"/>
  <c r="C494" i="6" s="1"/>
  <c r="D494" i="6"/>
  <c r="E494" i="6"/>
  <c r="F494" i="6"/>
  <c r="G494" i="6" s="1"/>
  <c r="H494" i="6"/>
  <c r="I494" i="6"/>
  <c r="J494" i="6"/>
  <c r="K494" i="6"/>
  <c r="B495" i="6"/>
  <c r="C495" i="6" s="1"/>
  <c r="D495" i="6"/>
  <c r="E495" i="6"/>
  <c r="F495" i="6"/>
  <c r="G495" i="6"/>
  <c r="H495" i="6"/>
  <c r="I495" i="6"/>
  <c r="J495" i="6"/>
  <c r="K495" i="6"/>
  <c r="B496" i="6"/>
  <c r="C496" i="6" s="1"/>
  <c r="D496" i="6"/>
  <c r="E496" i="6"/>
  <c r="F496" i="6"/>
  <c r="G496" i="6" s="1"/>
  <c r="H496" i="6"/>
  <c r="I496" i="6"/>
  <c r="J496" i="6"/>
  <c r="K496" i="6"/>
  <c r="B497" i="6"/>
  <c r="C497" i="6" s="1"/>
  <c r="D497" i="6"/>
  <c r="E497" i="6"/>
  <c r="F497" i="6"/>
  <c r="G497" i="6" s="1"/>
  <c r="H497" i="6"/>
  <c r="I497" i="6"/>
  <c r="J497" i="6"/>
  <c r="K497" i="6"/>
  <c r="B498" i="6"/>
  <c r="C498" i="6" s="1"/>
  <c r="D498" i="6"/>
  <c r="E498" i="6"/>
  <c r="F498" i="6"/>
  <c r="G498" i="6" s="1"/>
  <c r="H498" i="6"/>
  <c r="I498" i="6"/>
  <c r="J498" i="6"/>
  <c r="K498" i="6"/>
  <c r="B499" i="6"/>
  <c r="C499" i="6" s="1"/>
  <c r="D499" i="6"/>
  <c r="E499" i="6"/>
  <c r="F499" i="6"/>
  <c r="G499" i="6" s="1"/>
  <c r="H499" i="6"/>
  <c r="I499" i="6"/>
  <c r="J499" i="6"/>
  <c r="K499" i="6"/>
  <c r="B500" i="6"/>
  <c r="C500" i="6" s="1"/>
  <c r="D500" i="6"/>
  <c r="E500" i="6"/>
  <c r="F500" i="6"/>
  <c r="G500" i="6" s="1"/>
  <c r="H500" i="6"/>
  <c r="I500" i="6"/>
  <c r="J500" i="6"/>
  <c r="K500" i="6"/>
  <c r="B501" i="6"/>
  <c r="C501" i="6" s="1"/>
  <c r="D501" i="6"/>
  <c r="E501" i="6"/>
  <c r="F501" i="6"/>
  <c r="G501" i="6" s="1"/>
  <c r="H501" i="6"/>
  <c r="I501" i="6"/>
  <c r="J501" i="6"/>
  <c r="K501" i="6"/>
  <c r="B502" i="6"/>
  <c r="C502" i="6" s="1"/>
  <c r="D502" i="6"/>
  <c r="E502" i="6"/>
  <c r="F502" i="6"/>
  <c r="G502" i="6" s="1"/>
  <c r="H502" i="6"/>
  <c r="I502" i="6"/>
  <c r="J502" i="6"/>
  <c r="K502" i="6"/>
  <c r="B503" i="6"/>
  <c r="C503" i="6" s="1"/>
  <c r="D503" i="6"/>
  <c r="E503" i="6"/>
  <c r="F503" i="6"/>
  <c r="G503" i="6" s="1"/>
  <c r="H503" i="6"/>
  <c r="I503" i="6"/>
  <c r="J503" i="6"/>
  <c r="K503" i="6"/>
  <c r="B504" i="6"/>
  <c r="C504" i="6" s="1"/>
  <c r="D504" i="6"/>
  <c r="E504" i="6"/>
  <c r="F504" i="6"/>
  <c r="G504" i="6" s="1"/>
  <c r="H504" i="6"/>
  <c r="I504" i="6"/>
  <c r="J504" i="6"/>
  <c r="K504" i="6"/>
  <c r="B505" i="6"/>
  <c r="C505" i="6" s="1"/>
  <c r="D505" i="6"/>
  <c r="E505" i="6"/>
  <c r="F505" i="6"/>
  <c r="G505" i="6" s="1"/>
  <c r="H505" i="6"/>
  <c r="I505" i="6"/>
  <c r="J505" i="6"/>
  <c r="K505" i="6"/>
  <c r="B506" i="6"/>
  <c r="C506" i="6" s="1"/>
  <c r="D506" i="6"/>
  <c r="E506" i="6"/>
  <c r="F506" i="6"/>
  <c r="G506" i="6" s="1"/>
  <c r="H506" i="6"/>
  <c r="I506" i="6"/>
  <c r="J506" i="6"/>
  <c r="K506" i="6"/>
  <c r="B507" i="6"/>
  <c r="C507" i="6" s="1"/>
  <c r="D507" i="6"/>
  <c r="E507" i="6"/>
  <c r="F507" i="6"/>
  <c r="G507" i="6" s="1"/>
  <c r="H507" i="6"/>
  <c r="I507" i="6"/>
  <c r="J507" i="6"/>
  <c r="K507" i="6"/>
  <c r="B508" i="6"/>
  <c r="C508" i="6" s="1"/>
  <c r="D508" i="6"/>
  <c r="E508" i="6"/>
  <c r="F508" i="6"/>
  <c r="G508" i="6" s="1"/>
  <c r="H508" i="6"/>
  <c r="I508" i="6"/>
  <c r="J508" i="6"/>
  <c r="K508" i="6"/>
  <c r="B509" i="6"/>
  <c r="C509" i="6" s="1"/>
  <c r="D509" i="6"/>
  <c r="E509" i="6"/>
  <c r="F509" i="6"/>
  <c r="G509" i="6" s="1"/>
  <c r="H509" i="6"/>
  <c r="I509" i="6"/>
  <c r="J509" i="6"/>
  <c r="K509" i="6"/>
  <c r="B510" i="6"/>
  <c r="C510" i="6" s="1"/>
  <c r="D510" i="6"/>
  <c r="E510" i="6"/>
  <c r="F510" i="6"/>
  <c r="G510" i="6" s="1"/>
  <c r="H510" i="6"/>
  <c r="I510" i="6"/>
  <c r="J510" i="6"/>
  <c r="K510" i="6"/>
  <c r="B511" i="6"/>
  <c r="C511" i="6" s="1"/>
  <c r="D511" i="6"/>
  <c r="E511" i="6"/>
  <c r="F511" i="6"/>
  <c r="G511" i="6" s="1"/>
  <c r="H511" i="6"/>
  <c r="I511" i="6"/>
  <c r="J511" i="6"/>
  <c r="K511" i="6"/>
  <c r="B512" i="6"/>
  <c r="C512" i="6" s="1"/>
  <c r="D512" i="6"/>
  <c r="E512" i="6"/>
  <c r="F512" i="6"/>
  <c r="G512" i="6" s="1"/>
  <c r="H512" i="6"/>
  <c r="I512" i="6"/>
  <c r="J512" i="6"/>
  <c r="K512" i="6"/>
  <c r="B513" i="6"/>
  <c r="C513" i="6" s="1"/>
  <c r="D513" i="6"/>
  <c r="E513" i="6"/>
  <c r="F513" i="6"/>
  <c r="G513" i="6" s="1"/>
  <c r="H513" i="6"/>
  <c r="I513" i="6"/>
  <c r="J513" i="6"/>
  <c r="K513" i="6"/>
  <c r="B514" i="6"/>
  <c r="C514" i="6" s="1"/>
  <c r="D514" i="6"/>
  <c r="E514" i="6"/>
  <c r="F514" i="6"/>
  <c r="G514" i="6" s="1"/>
  <c r="H514" i="6"/>
  <c r="I514" i="6"/>
  <c r="J514" i="6"/>
  <c r="K514" i="6"/>
  <c r="B515" i="6"/>
  <c r="C515" i="6" s="1"/>
  <c r="D515" i="6"/>
  <c r="E515" i="6"/>
  <c r="F515" i="6"/>
  <c r="G515" i="6" s="1"/>
  <c r="H515" i="6"/>
  <c r="I515" i="6"/>
  <c r="J515" i="6"/>
  <c r="K515" i="6"/>
  <c r="B516" i="6"/>
  <c r="C516" i="6" s="1"/>
  <c r="D516" i="6"/>
  <c r="E516" i="6"/>
  <c r="F516" i="6"/>
  <c r="G516" i="6" s="1"/>
  <c r="H516" i="6"/>
  <c r="I516" i="6"/>
  <c r="J516" i="6"/>
  <c r="K516" i="6"/>
  <c r="B517" i="6"/>
  <c r="C517" i="6" s="1"/>
  <c r="D517" i="6"/>
  <c r="E517" i="6"/>
  <c r="F517" i="6"/>
  <c r="G517" i="6" s="1"/>
  <c r="H517" i="6"/>
  <c r="I517" i="6"/>
  <c r="J517" i="6"/>
  <c r="K517" i="6"/>
  <c r="B518" i="6"/>
  <c r="C518" i="6" s="1"/>
  <c r="D518" i="6"/>
  <c r="E518" i="6"/>
  <c r="F518" i="6"/>
  <c r="G518" i="6" s="1"/>
  <c r="H518" i="6"/>
  <c r="I518" i="6"/>
  <c r="J518" i="6"/>
  <c r="K518" i="6"/>
  <c r="B519" i="6"/>
  <c r="C519" i="6" s="1"/>
  <c r="D519" i="6"/>
  <c r="E519" i="6"/>
  <c r="F519" i="6"/>
  <c r="G519" i="6" s="1"/>
  <c r="H519" i="6"/>
  <c r="I519" i="6"/>
  <c r="J519" i="6"/>
  <c r="K519" i="6"/>
  <c r="B520" i="6"/>
  <c r="C520" i="6" s="1"/>
  <c r="D520" i="6"/>
  <c r="E520" i="6"/>
  <c r="F520" i="6"/>
  <c r="G520" i="6" s="1"/>
  <c r="H520" i="6"/>
  <c r="I520" i="6"/>
  <c r="J520" i="6"/>
  <c r="K520" i="6"/>
  <c r="B521" i="6"/>
  <c r="C521" i="6" s="1"/>
  <c r="D521" i="6"/>
  <c r="E521" i="6"/>
  <c r="F521" i="6"/>
  <c r="G521" i="6" s="1"/>
  <c r="H521" i="6"/>
  <c r="I521" i="6"/>
  <c r="J521" i="6"/>
  <c r="K521" i="6"/>
  <c r="B522" i="6"/>
  <c r="C522" i="6" s="1"/>
  <c r="D522" i="6"/>
  <c r="E522" i="6"/>
  <c r="F522" i="6"/>
  <c r="G522" i="6" s="1"/>
  <c r="H522" i="6"/>
  <c r="I522" i="6"/>
  <c r="J522" i="6"/>
  <c r="K522" i="6"/>
  <c r="B523" i="6"/>
  <c r="C523" i="6" s="1"/>
  <c r="D523" i="6"/>
  <c r="E523" i="6"/>
  <c r="F523" i="6"/>
  <c r="G523" i="6" s="1"/>
  <c r="H523" i="6"/>
  <c r="I523" i="6"/>
  <c r="J523" i="6"/>
  <c r="K523" i="6"/>
  <c r="B524" i="6"/>
  <c r="C524" i="6" s="1"/>
  <c r="D524" i="6"/>
  <c r="E524" i="6"/>
  <c r="F524" i="6"/>
  <c r="G524" i="6" s="1"/>
  <c r="H524" i="6"/>
  <c r="I524" i="6"/>
  <c r="J524" i="6"/>
  <c r="K524" i="6"/>
  <c r="B525" i="6"/>
  <c r="C525" i="6" s="1"/>
  <c r="D525" i="6"/>
  <c r="E525" i="6"/>
  <c r="F525" i="6"/>
  <c r="G525" i="6" s="1"/>
  <c r="H525" i="6"/>
  <c r="I525" i="6"/>
  <c r="J525" i="6"/>
  <c r="K525" i="6"/>
  <c r="B526" i="6"/>
  <c r="C526" i="6" s="1"/>
  <c r="D526" i="6"/>
  <c r="E526" i="6"/>
  <c r="F526" i="6"/>
  <c r="G526" i="6" s="1"/>
  <c r="H526" i="6"/>
  <c r="I526" i="6"/>
  <c r="J526" i="6"/>
  <c r="K526" i="6"/>
  <c r="B527" i="6"/>
  <c r="C527" i="6" s="1"/>
  <c r="D527" i="6"/>
  <c r="E527" i="6"/>
  <c r="F527" i="6"/>
  <c r="G527" i="6" s="1"/>
  <c r="H527" i="6"/>
  <c r="I527" i="6"/>
  <c r="J527" i="6"/>
  <c r="K527" i="6"/>
  <c r="B528" i="6"/>
  <c r="C528" i="6" s="1"/>
  <c r="D528" i="6"/>
  <c r="E528" i="6"/>
  <c r="F528" i="6"/>
  <c r="G528" i="6" s="1"/>
  <c r="H528" i="6"/>
  <c r="I528" i="6"/>
  <c r="J528" i="6"/>
  <c r="K528" i="6"/>
  <c r="B529" i="6"/>
  <c r="C529" i="6" s="1"/>
  <c r="D529" i="6"/>
  <c r="E529" i="6"/>
  <c r="F529" i="6"/>
  <c r="G529" i="6" s="1"/>
  <c r="H529" i="6"/>
  <c r="I529" i="6"/>
  <c r="J529" i="6"/>
  <c r="K529" i="6"/>
  <c r="B530" i="6"/>
  <c r="C530" i="6" s="1"/>
  <c r="D530" i="6"/>
  <c r="E530" i="6"/>
  <c r="F530" i="6"/>
  <c r="G530" i="6" s="1"/>
  <c r="H530" i="6"/>
  <c r="I530" i="6"/>
  <c r="J530" i="6"/>
  <c r="K530" i="6"/>
  <c r="B531" i="6"/>
  <c r="C531" i="6" s="1"/>
  <c r="D531" i="6"/>
  <c r="E531" i="6"/>
  <c r="F531" i="6"/>
  <c r="G531" i="6" s="1"/>
  <c r="H531" i="6"/>
  <c r="I531" i="6"/>
  <c r="J531" i="6"/>
  <c r="K531" i="6"/>
  <c r="B532" i="6"/>
  <c r="C532" i="6" s="1"/>
  <c r="D532" i="6"/>
  <c r="E532" i="6"/>
  <c r="F532" i="6"/>
  <c r="G532" i="6" s="1"/>
  <c r="H532" i="6"/>
  <c r="I532" i="6"/>
  <c r="J532" i="6"/>
  <c r="K532" i="6"/>
  <c r="B533" i="6"/>
  <c r="C533" i="6" s="1"/>
  <c r="D533" i="6"/>
  <c r="E533" i="6"/>
  <c r="F533" i="6"/>
  <c r="G533" i="6" s="1"/>
  <c r="H533" i="6"/>
  <c r="I533" i="6"/>
  <c r="J533" i="6"/>
  <c r="K533" i="6"/>
  <c r="B534" i="6"/>
  <c r="C534" i="6" s="1"/>
  <c r="D534" i="6"/>
  <c r="E534" i="6"/>
  <c r="F534" i="6"/>
  <c r="G534" i="6" s="1"/>
  <c r="H534" i="6"/>
  <c r="I534" i="6"/>
  <c r="J534" i="6"/>
  <c r="K534" i="6"/>
  <c r="B535" i="6"/>
  <c r="C535" i="6" s="1"/>
  <c r="D535" i="6"/>
  <c r="E535" i="6"/>
  <c r="F535" i="6"/>
  <c r="G535" i="6" s="1"/>
  <c r="H535" i="6"/>
  <c r="I535" i="6"/>
  <c r="J535" i="6"/>
  <c r="K535" i="6"/>
  <c r="B536" i="6"/>
  <c r="C536" i="6" s="1"/>
  <c r="D536" i="6"/>
  <c r="E536" i="6"/>
  <c r="F536" i="6"/>
  <c r="G536" i="6" s="1"/>
  <c r="H536" i="6"/>
  <c r="I536" i="6"/>
  <c r="J536" i="6"/>
  <c r="K536" i="6"/>
  <c r="B537" i="6"/>
  <c r="C537" i="6" s="1"/>
  <c r="D537" i="6"/>
  <c r="E537" i="6"/>
  <c r="F537" i="6"/>
  <c r="G537" i="6" s="1"/>
  <c r="H537" i="6"/>
  <c r="I537" i="6"/>
  <c r="J537" i="6"/>
  <c r="K537" i="6"/>
  <c r="B538" i="6"/>
  <c r="C538" i="6" s="1"/>
  <c r="D538" i="6"/>
  <c r="E538" i="6"/>
  <c r="F538" i="6"/>
  <c r="G538" i="6" s="1"/>
  <c r="H538" i="6"/>
  <c r="I538" i="6"/>
  <c r="J538" i="6"/>
  <c r="K538" i="6"/>
  <c r="B539" i="6"/>
  <c r="C539" i="6" s="1"/>
  <c r="D539" i="6"/>
  <c r="E539" i="6"/>
  <c r="F539" i="6"/>
  <c r="G539" i="6" s="1"/>
  <c r="H539" i="6"/>
  <c r="I539" i="6"/>
  <c r="J539" i="6"/>
  <c r="K539" i="6"/>
  <c r="B540" i="6"/>
  <c r="C540" i="6" s="1"/>
  <c r="D540" i="6"/>
  <c r="E540" i="6"/>
  <c r="F540" i="6"/>
  <c r="G540" i="6" s="1"/>
  <c r="H540" i="6"/>
  <c r="I540" i="6"/>
  <c r="J540" i="6"/>
  <c r="K540" i="6"/>
  <c r="B541" i="6"/>
  <c r="C541" i="6" s="1"/>
  <c r="D541" i="6"/>
  <c r="E541" i="6"/>
  <c r="F541" i="6"/>
  <c r="G541" i="6" s="1"/>
  <c r="H541" i="6"/>
  <c r="I541" i="6"/>
  <c r="J541" i="6"/>
  <c r="K541" i="6"/>
  <c r="B542" i="6"/>
  <c r="C542" i="6" s="1"/>
  <c r="D542" i="6"/>
  <c r="E542" i="6"/>
  <c r="F542" i="6"/>
  <c r="G542" i="6" s="1"/>
  <c r="H542" i="6"/>
  <c r="I542" i="6"/>
  <c r="J542" i="6"/>
  <c r="K542" i="6"/>
  <c r="B543" i="6"/>
  <c r="C543" i="6" s="1"/>
  <c r="D543" i="6"/>
  <c r="E543" i="6"/>
  <c r="F543" i="6"/>
  <c r="G543" i="6" s="1"/>
  <c r="A543" i="6" s="1"/>
  <c r="H543" i="6"/>
  <c r="I543" i="6"/>
  <c r="J543" i="6"/>
  <c r="K543" i="6"/>
  <c r="B544" i="6"/>
  <c r="C544" i="6" s="1"/>
  <c r="D544" i="6"/>
  <c r="E544" i="6"/>
  <c r="F544" i="6"/>
  <c r="G544" i="6" s="1"/>
  <c r="H544" i="6"/>
  <c r="I544" i="6"/>
  <c r="J544" i="6"/>
  <c r="K544" i="6"/>
  <c r="B545" i="6"/>
  <c r="C545" i="6" s="1"/>
  <c r="D545" i="6"/>
  <c r="E545" i="6"/>
  <c r="F545" i="6"/>
  <c r="G545" i="6" s="1"/>
  <c r="H545" i="6"/>
  <c r="I545" i="6"/>
  <c r="J545" i="6"/>
  <c r="K545" i="6"/>
  <c r="B546" i="6"/>
  <c r="C546" i="6" s="1"/>
  <c r="D546" i="6"/>
  <c r="E546" i="6"/>
  <c r="F546" i="6"/>
  <c r="G546" i="6" s="1"/>
  <c r="H546" i="6"/>
  <c r="I546" i="6"/>
  <c r="J546" i="6"/>
  <c r="K546" i="6"/>
  <c r="B547" i="6"/>
  <c r="C547" i="6" s="1"/>
  <c r="D547" i="6"/>
  <c r="E547" i="6"/>
  <c r="F547" i="6"/>
  <c r="G547" i="6" s="1"/>
  <c r="H547" i="6"/>
  <c r="I547" i="6"/>
  <c r="J547" i="6"/>
  <c r="K547" i="6"/>
  <c r="B548" i="6"/>
  <c r="C548" i="6" s="1"/>
  <c r="D548" i="6"/>
  <c r="E548" i="6"/>
  <c r="F548" i="6"/>
  <c r="G548" i="6" s="1"/>
  <c r="H548" i="6"/>
  <c r="I548" i="6"/>
  <c r="J548" i="6"/>
  <c r="K548" i="6"/>
  <c r="B549" i="6"/>
  <c r="C549" i="6" s="1"/>
  <c r="D549" i="6"/>
  <c r="E549" i="6"/>
  <c r="F549" i="6"/>
  <c r="G549" i="6" s="1"/>
  <c r="H549" i="6"/>
  <c r="I549" i="6"/>
  <c r="J549" i="6"/>
  <c r="K549" i="6"/>
  <c r="B550" i="6"/>
  <c r="C550" i="6" s="1"/>
  <c r="D550" i="6"/>
  <c r="E550" i="6"/>
  <c r="F550" i="6"/>
  <c r="G550" i="6" s="1"/>
  <c r="H550" i="6"/>
  <c r="I550" i="6"/>
  <c r="J550" i="6"/>
  <c r="K550" i="6"/>
  <c r="B551" i="6"/>
  <c r="C551" i="6" s="1"/>
  <c r="D551" i="6"/>
  <c r="E551" i="6"/>
  <c r="F551" i="6"/>
  <c r="G551" i="6" s="1"/>
  <c r="H551" i="6"/>
  <c r="I551" i="6"/>
  <c r="J551" i="6"/>
  <c r="K551" i="6"/>
  <c r="B552" i="6"/>
  <c r="C552" i="6" s="1"/>
  <c r="D552" i="6"/>
  <c r="E552" i="6"/>
  <c r="F552" i="6"/>
  <c r="G552" i="6" s="1"/>
  <c r="H552" i="6"/>
  <c r="I552" i="6"/>
  <c r="J552" i="6"/>
  <c r="K552" i="6"/>
  <c r="B553" i="6"/>
  <c r="C553" i="6" s="1"/>
  <c r="D553" i="6"/>
  <c r="E553" i="6"/>
  <c r="F553" i="6"/>
  <c r="G553" i="6" s="1"/>
  <c r="H553" i="6"/>
  <c r="I553" i="6"/>
  <c r="J553" i="6"/>
  <c r="K553" i="6"/>
  <c r="B554" i="6"/>
  <c r="C554" i="6" s="1"/>
  <c r="D554" i="6"/>
  <c r="E554" i="6"/>
  <c r="F554" i="6"/>
  <c r="G554" i="6" s="1"/>
  <c r="H554" i="6"/>
  <c r="I554" i="6"/>
  <c r="J554" i="6"/>
  <c r="K554" i="6"/>
  <c r="B555" i="6"/>
  <c r="C555" i="6" s="1"/>
  <c r="D555" i="6"/>
  <c r="E555" i="6"/>
  <c r="F555" i="6"/>
  <c r="G555" i="6" s="1"/>
  <c r="H555" i="6"/>
  <c r="I555" i="6"/>
  <c r="J555" i="6"/>
  <c r="K555" i="6"/>
  <c r="B556" i="6"/>
  <c r="C556" i="6" s="1"/>
  <c r="D556" i="6"/>
  <c r="E556" i="6"/>
  <c r="F556" i="6"/>
  <c r="G556" i="6" s="1"/>
  <c r="A556" i="6" s="1"/>
  <c r="H556" i="6"/>
  <c r="I556" i="6"/>
  <c r="J556" i="6"/>
  <c r="K556" i="6"/>
  <c r="B557" i="6"/>
  <c r="C557" i="6"/>
  <c r="D557" i="6"/>
  <c r="E557" i="6"/>
  <c r="F557" i="6"/>
  <c r="G557" i="6" s="1"/>
  <c r="H557" i="6"/>
  <c r="I557" i="6"/>
  <c r="J557" i="6"/>
  <c r="K557" i="6"/>
  <c r="B558" i="6"/>
  <c r="C558" i="6" s="1"/>
  <c r="D558" i="6"/>
  <c r="E558" i="6"/>
  <c r="F558" i="6"/>
  <c r="G558" i="6" s="1"/>
  <c r="H558" i="6"/>
  <c r="I558" i="6"/>
  <c r="J558" i="6"/>
  <c r="K558" i="6"/>
  <c r="B559" i="6"/>
  <c r="C559" i="6" s="1"/>
  <c r="D559" i="6"/>
  <c r="E559" i="6"/>
  <c r="F559" i="6"/>
  <c r="G559" i="6" s="1"/>
  <c r="H559" i="6"/>
  <c r="I559" i="6"/>
  <c r="J559" i="6"/>
  <c r="K559" i="6"/>
  <c r="B560" i="6"/>
  <c r="C560" i="6" s="1"/>
  <c r="D560" i="6"/>
  <c r="E560" i="6"/>
  <c r="F560" i="6"/>
  <c r="G560" i="6" s="1"/>
  <c r="H560" i="6"/>
  <c r="I560" i="6"/>
  <c r="J560" i="6"/>
  <c r="K560" i="6"/>
  <c r="B561" i="6"/>
  <c r="C561" i="6" s="1"/>
  <c r="D561" i="6"/>
  <c r="E561" i="6"/>
  <c r="F561" i="6"/>
  <c r="G561" i="6" s="1"/>
  <c r="H561" i="6"/>
  <c r="I561" i="6"/>
  <c r="J561" i="6"/>
  <c r="K561" i="6"/>
  <c r="B562" i="6"/>
  <c r="C562" i="6" s="1"/>
  <c r="D562" i="6"/>
  <c r="E562" i="6"/>
  <c r="F562" i="6"/>
  <c r="G562" i="6" s="1"/>
  <c r="H562" i="6"/>
  <c r="I562" i="6"/>
  <c r="J562" i="6"/>
  <c r="K562" i="6"/>
  <c r="B563" i="6"/>
  <c r="C563" i="6" s="1"/>
  <c r="D563" i="6"/>
  <c r="E563" i="6"/>
  <c r="F563" i="6"/>
  <c r="G563" i="6" s="1"/>
  <c r="H563" i="6"/>
  <c r="I563" i="6"/>
  <c r="J563" i="6"/>
  <c r="K563" i="6"/>
  <c r="B564" i="6"/>
  <c r="C564" i="6" s="1"/>
  <c r="D564" i="6"/>
  <c r="E564" i="6"/>
  <c r="F564" i="6"/>
  <c r="G564" i="6" s="1"/>
  <c r="H564" i="6"/>
  <c r="I564" i="6"/>
  <c r="J564" i="6"/>
  <c r="K564" i="6"/>
  <c r="B565" i="6"/>
  <c r="C565" i="6" s="1"/>
  <c r="D565" i="6"/>
  <c r="E565" i="6"/>
  <c r="F565" i="6"/>
  <c r="G565" i="6" s="1"/>
  <c r="H565" i="6"/>
  <c r="I565" i="6"/>
  <c r="J565" i="6"/>
  <c r="K565" i="6"/>
  <c r="B566" i="6"/>
  <c r="C566" i="6" s="1"/>
  <c r="D566" i="6"/>
  <c r="E566" i="6"/>
  <c r="F566" i="6"/>
  <c r="G566" i="6" s="1"/>
  <c r="H566" i="6"/>
  <c r="I566" i="6"/>
  <c r="J566" i="6"/>
  <c r="K566" i="6"/>
  <c r="B567" i="6"/>
  <c r="C567" i="6" s="1"/>
  <c r="D567" i="6"/>
  <c r="E567" i="6"/>
  <c r="F567" i="6"/>
  <c r="G567" i="6" s="1"/>
  <c r="H567" i="6"/>
  <c r="I567" i="6"/>
  <c r="J567" i="6"/>
  <c r="K567" i="6"/>
  <c r="B568" i="6"/>
  <c r="C568" i="6" s="1"/>
  <c r="D568" i="6"/>
  <c r="E568" i="6"/>
  <c r="F568" i="6"/>
  <c r="G568" i="6" s="1"/>
  <c r="H568" i="6"/>
  <c r="I568" i="6"/>
  <c r="J568" i="6"/>
  <c r="K568" i="6"/>
  <c r="B569" i="6"/>
  <c r="C569" i="6" s="1"/>
  <c r="D569" i="6"/>
  <c r="E569" i="6"/>
  <c r="F569" i="6"/>
  <c r="G569" i="6" s="1"/>
  <c r="H569" i="6"/>
  <c r="I569" i="6"/>
  <c r="J569" i="6"/>
  <c r="K569" i="6"/>
  <c r="B570" i="6"/>
  <c r="C570" i="6" s="1"/>
  <c r="D570" i="6"/>
  <c r="E570" i="6"/>
  <c r="F570" i="6"/>
  <c r="G570" i="6" s="1"/>
  <c r="H570" i="6"/>
  <c r="I570" i="6"/>
  <c r="J570" i="6"/>
  <c r="K570" i="6"/>
  <c r="B571" i="6"/>
  <c r="C571" i="6" s="1"/>
  <c r="D571" i="6"/>
  <c r="E571" i="6"/>
  <c r="F571" i="6"/>
  <c r="G571" i="6" s="1"/>
  <c r="H571" i="6"/>
  <c r="I571" i="6"/>
  <c r="J571" i="6"/>
  <c r="K571" i="6"/>
  <c r="B572" i="6"/>
  <c r="C572" i="6" s="1"/>
  <c r="D572" i="6"/>
  <c r="E572" i="6"/>
  <c r="F572" i="6"/>
  <c r="G572" i="6" s="1"/>
  <c r="H572" i="6"/>
  <c r="I572" i="6"/>
  <c r="J572" i="6"/>
  <c r="K572" i="6"/>
  <c r="B573" i="6"/>
  <c r="C573" i="6" s="1"/>
  <c r="D573" i="6"/>
  <c r="E573" i="6"/>
  <c r="F573" i="6"/>
  <c r="G573" i="6" s="1"/>
  <c r="H573" i="6"/>
  <c r="I573" i="6"/>
  <c r="J573" i="6"/>
  <c r="K573" i="6"/>
  <c r="B574" i="6"/>
  <c r="C574" i="6" s="1"/>
  <c r="D574" i="6"/>
  <c r="E574" i="6"/>
  <c r="F574" i="6"/>
  <c r="G574" i="6" s="1"/>
  <c r="H574" i="6"/>
  <c r="I574" i="6"/>
  <c r="J574" i="6"/>
  <c r="K574" i="6"/>
  <c r="B575" i="6"/>
  <c r="C575" i="6" s="1"/>
  <c r="D575" i="6"/>
  <c r="E575" i="6"/>
  <c r="F575" i="6"/>
  <c r="G575" i="6" s="1"/>
  <c r="H575" i="6"/>
  <c r="I575" i="6"/>
  <c r="J575" i="6"/>
  <c r="K575" i="6"/>
  <c r="B576" i="6"/>
  <c r="C576" i="6" s="1"/>
  <c r="D576" i="6"/>
  <c r="E576" i="6"/>
  <c r="F576" i="6"/>
  <c r="G576" i="6" s="1"/>
  <c r="H576" i="6"/>
  <c r="I576" i="6"/>
  <c r="J576" i="6"/>
  <c r="K576" i="6"/>
  <c r="B577" i="6"/>
  <c r="C577" i="6" s="1"/>
  <c r="D577" i="6"/>
  <c r="E577" i="6"/>
  <c r="F577" i="6"/>
  <c r="G577" i="6" s="1"/>
  <c r="H577" i="6"/>
  <c r="I577" i="6"/>
  <c r="J577" i="6"/>
  <c r="K577" i="6"/>
  <c r="B578" i="6"/>
  <c r="C578" i="6" s="1"/>
  <c r="D578" i="6"/>
  <c r="E578" i="6"/>
  <c r="F578" i="6"/>
  <c r="G578" i="6" s="1"/>
  <c r="H578" i="6"/>
  <c r="I578" i="6"/>
  <c r="J578" i="6"/>
  <c r="K578" i="6"/>
  <c r="B579" i="6"/>
  <c r="C579" i="6" s="1"/>
  <c r="D579" i="6"/>
  <c r="E579" i="6"/>
  <c r="F579" i="6"/>
  <c r="G579" i="6" s="1"/>
  <c r="H579" i="6"/>
  <c r="I579" i="6"/>
  <c r="J579" i="6"/>
  <c r="K579" i="6"/>
  <c r="B580" i="6"/>
  <c r="C580" i="6" s="1"/>
  <c r="D580" i="6"/>
  <c r="E580" i="6"/>
  <c r="F580" i="6"/>
  <c r="G580" i="6" s="1"/>
  <c r="H580" i="6"/>
  <c r="I580" i="6"/>
  <c r="J580" i="6"/>
  <c r="K580" i="6"/>
  <c r="B581" i="6"/>
  <c r="C581" i="6" s="1"/>
  <c r="D581" i="6"/>
  <c r="E581" i="6"/>
  <c r="F581" i="6"/>
  <c r="G581" i="6" s="1"/>
  <c r="H581" i="6"/>
  <c r="I581" i="6"/>
  <c r="J581" i="6"/>
  <c r="K581" i="6"/>
  <c r="B582" i="6"/>
  <c r="C582" i="6" s="1"/>
  <c r="D582" i="6"/>
  <c r="E582" i="6"/>
  <c r="F582" i="6"/>
  <c r="G582" i="6" s="1"/>
  <c r="H582" i="6"/>
  <c r="I582" i="6"/>
  <c r="J582" i="6"/>
  <c r="K582" i="6"/>
  <c r="B583" i="6"/>
  <c r="C583" i="6" s="1"/>
  <c r="D583" i="6"/>
  <c r="E583" i="6"/>
  <c r="F583" i="6"/>
  <c r="G583" i="6" s="1"/>
  <c r="H583" i="6"/>
  <c r="I583" i="6"/>
  <c r="J583" i="6"/>
  <c r="K583" i="6"/>
  <c r="B584" i="6"/>
  <c r="C584" i="6" s="1"/>
  <c r="D584" i="6"/>
  <c r="E584" i="6"/>
  <c r="F584" i="6"/>
  <c r="G584" i="6" s="1"/>
  <c r="H584" i="6"/>
  <c r="I584" i="6"/>
  <c r="J584" i="6"/>
  <c r="K584" i="6"/>
  <c r="B585" i="6"/>
  <c r="C585" i="6" s="1"/>
  <c r="D585" i="6"/>
  <c r="E585" i="6"/>
  <c r="F585" i="6"/>
  <c r="G585" i="6" s="1"/>
  <c r="H585" i="6"/>
  <c r="I585" i="6"/>
  <c r="J585" i="6"/>
  <c r="K585" i="6"/>
  <c r="B586" i="6"/>
  <c r="C586" i="6" s="1"/>
  <c r="D586" i="6"/>
  <c r="E586" i="6"/>
  <c r="F586" i="6"/>
  <c r="G586" i="6" s="1"/>
  <c r="H586" i="6"/>
  <c r="I586" i="6"/>
  <c r="J586" i="6"/>
  <c r="K586" i="6"/>
  <c r="B587" i="6"/>
  <c r="C587" i="6" s="1"/>
  <c r="D587" i="6"/>
  <c r="E587" i="6"/>
  <c r="F587" i="6"/>
  <c r="G587" i="6" s="1"/>
  <c r="H587" i="6"/>
  <c r="I587" i="6"/>
  <c r="J587" i="6"/>
  <c r="K587" i="6"/>
  <c r="B588" i="6"/>
  <c r="C588" i="6" s="1"/>
  <c r="D588" i="6"/>
  <c r="E588" i="6"/>
  <c r="F588" i="6"/>
  <c r="G588" i="6"/>
  <c r="H588" i="6"/>
  <c r="I588" i="6"/>
  <c r="J588" i="6"/>
  <c r="K588" i="6"/>
  <c r="B589" i="6"/>
  <c r="C589" i="6" s="1"/>
  <c r="D589" i="6"/>
  <c r="E589" i="6"/>
  <c r="F589" i="6"/>
  <c r="G589" i="6" s="1"/>
  <c r="H589" i="6"/>
  <c r="I589" i="6"/>
  <c r="J589" i="6"/>
  <c r="K589" i="6"/>
  <c r="B590" i="6"/>
  <c r="C590" i="6" s="1"/>
  <c r="D590" i="6"/>
  <c r="E590" i="6"/>
  <c r="F590" i="6"/>
  <c r="G590" i="6" s="1"/>
  <c r="H590" i="6"/>
  <c r="I590" i="6"/>
  <c r="J590" i="6"/>
  <c r="K590" i="6"/>
  <c r="B591" i="6"/>
  <c r="C591" i="6" s="1"/>
  <c r="D591" i="6"/>
  <c r="E591" i="6"/>
  <c r="F591" i="6"/>
  <c r="G591" i="6" s="1"/>
  <c r="A591" i="6" s="1"/>
  <c r="H591" i="6"/>
  <c r="I591" i="6"/>
  <c r="J591" i="6"/>
  <c r="K591" i="6"/>
  <c r="B592" i="6"/>
  <c r="C592" i="6" s="1"/>
  <c r="D592" i="6"/>
  <c r="E592" i="6"/>
  <c r="F592" i="6"/>
  <c r="G592" i="6" s="1"/>
  <c r="H592" i="6"/>
  <c r="I592" i="6"/>
  <c r="J592" i="6"/>
  <c r="K592" i="6"/>
  <c r="B593" i="6"/>
  <c r="C593" i="6" s="1"/>
  <c r="D593" i="6"/>
  <c r="E593" i="6"/>
  <c r="F593" i="6"/>
  <c r="G593" i="6" s="1"/>
  <c r="H593" i="6"/>
  <c r="I593" i="6"/>
  <c r="J593" i="6"/>
  <c r="K593" i="6"/>
  <c r="B594" i="6"/>
  <c r="C594" i="6" s="1"/>
  <c r="D594" i="6"/>
  <c r="E594" i="6"/>
  <c r="F594" i="6"/>
  <c r="G594" i="6" s="1"/>
  <c r="H594" i="6"/>
  <c r="I594" i="6"/>
  <c r="J594" i="6"/>
  <c r="K594" i="6"/>
  <c r="B595" i="6"/>
  <c r="C595" i="6" s="1"/>
  <c r="D595" i="6"/>
  <c r="E595" i="6"/>
  <c r="F595" i="6"/>
  <c r="G595" i="6" s="1"/>
  <c r="H595" i="6"/>
  <c r="I595" i="6"/>
  <c r="J595" i="6"/>
  <c r="K595" i="6"/>
  <c r="B596" i="6"/>
  <c r="C596" i="6" s="1"/>
  <c r="D596" i="6"/>
  <c r="E596" i="6"/>
  <c r="F596" i="6"/>
  <c r="G596" i="6" s="1"/>
  <c r="H596" i="6"/>
  <c r="I596" i="6"/>
  <c r="J596" i="6"/>
  <c r="K596" i="6"/>
  <c r="B597" i="6"/>
  <c r="C597" i="6" s="1"/>
  <c r="D597" i="6"/>
  <c r="E597" i="6"/>
  <c r="F597" i="6"/>
  <c r="G597" i="6" s="1"/>
  <c r="H597" i="6"/>
  <c r="I597" i="6"/>
  <c r="J597" i="6"/>
  <c r="K597" i="6"/>
  <c r="B598" i="6"/>
  <c r="C598" i="6" s="1"/>
  <c r="D598" i="6"/>
  <c r="E598" i="6"/>
  <c r="F598" i="6"/>
  <c r="G598" i="6" s="1"/>
  <c r="H598" i="6"/>
  <c r="I598" i="6"/>
  <c r="J598" i="6"/>
  <c r="K598" i="6"/>
  <c r="B599" i="6"/>
  <c r="C599" i="6" s="1"/>
  <c r="D599" i="6"/>
  <c r="E599" i="6"/>
  <c r="F599" i="6"/>
  <c r="G599" i="6" s="1"/>
  <c r="H599" i="6"/>
  <c r="I599" i="6"/>
  <c r="J599" i="6"/>
  <c r="K599" i="6"/>
  <c r="B600" i="6"/>
  <c r="C600" i="6" s="1"/>
  <c r="D600" i="6"/>
  <c r="E600" i="6"/>
  <c r="F600" i="6"/>
  <c r="G600" i="6" s="1"/>
  <c r="H600" i="6"/>
  <c r="I600" i="6"/>
  <c r="J600" i="6"/>
  <c r="K600" i="6"/>
  <c r="B601" i="6"/>
  <c r="C601" i="6" s="1"/>
  <c r="D601" i="6"/>
  <c r="E601" i="6"/>
  <c r="F601" i="6"/>
  <c r="G601" i="6" s="1"/>
  <c r="H601" i="6"/>
  <c r="I601" i="6"/>
  <c r="J601" i="6"/>
  <c r="K601" i="6"/>
  <c r="B602" i="6"/>
  <c r="C602" i="6" s="1"/>
  <c r="D602" i="6"/>
  <c r="E602" i="6"/>
  <c r="F602" i="6"/>
  <c r="G602" i="6" s="1"/>
  <c r="H602" i="6"/>
  <c r="I602" i="6"/>
  <c r="J602" i="6"/>
  <c r="K602" i="6"/>
  <c r="B603" i="6"/>
  <c r="C603" i="6" s="1"/>
  <c r="D603" i="6"/>
  <c r="E603" i="6"/>
  <c r="F603" i="6"/>
  <c r="G603" i="6" s="1"/>
  <c r="H603" i="6"/>
  <c r="I603" i="6"/>
  <c r="J603" i="6"/>
  <c r="K603" i="6"/>
  <c r="B604" i="6"/>
  <c r="C604" i="6" s="1"/>
  <c r="D604" i="6"/>
  <c r="E604" i="6"/>
  <c r="F604" i="6"/>
  <c r="G604" i="6" s="1"/>
  <c r="H604" i="6"/>
  <c r="I604" i="6"/>
  <c r="J604" i="6"/>
  <c r="K604" i="6"/>
  <c r="B605" i="6"/>
  <c r="C605" i="6" s="1"/>
  <c r="D605" i="6"/>
  <c r="E605" i="6"/>
  <c r="F605" i="6"/>
  <c r="G605" i="6" s="1"/>
  <c r="A605" i="6" s="1"/>
  <c r="H605" i="6"/>
  <c r="I605" i="6"/>
  <c r="J605" i="6"/>
  <c r="K605" i="6"/>
  <c r="B606" i="6"/>
  <c r="C606" i="6" s="1"/>
  <c r="D606" i="6"/>
  <c r="E606" i="6"/>
  <c r="F606" i="6"/>
  <c r="G606" i="6" s="1"/>
  <c r="H606" i="6"/>
  <c r="I606" i="6"/>
  <c r="J606" i="6"/>
  <c r="K606" i="6"/>
  <c r="B607" i="6"/>
  <c r="C607" i="6" s="1"/>
  <c r="D607" i="6"/>
  <c r="E607" i="6"/>
  <c r="F607" i="6"/>
  <c r="G607" i="6" s="1"/>
  <c r="H607" i="6"/>
  <c r="I607" i="6"/>
  <c r="J607" i="6"/>
  <c r="K607" i="6"/>
  <c r="B608" i="6"/>
  <c r="C608" i="6" s="1"/>
  <c r="D608" i="6"/>
  <c r="E608" i="6"/>
  <c r="F608" i="6"/>
  <c r="G608" i="6" s="1"/>
  <c r="H608" i="6"/>
  <c r="I608" i="6"/>
  <c r="J608" i="6"/>
  <c r="K608" i="6"/>
  <c r="B609" i="6"/>
  <c r="C609" i="6" s="1"/>
  <c r="D609" i="6"/>
  <c r="E609" i="6"/>
  <c r="F609" i="6"/>
  <c r="G609" i="6" s="1"/>
  <c r="H609" i="6"/>
  <c r="I609" i="6"/>
  <c r="J609" i="6"/>
  <c r="K609" i="6"/>
  <c r="B610" i="6"/>
  <c r="C610" i="6" s="1"/>
  <c r="D610" i="6"/>
  <c r="E610" i="6"/>
  <c r="F610" i="6"/>
  <c r="G610" i="6" s="1"/>
  <c r="H610" i="6"/>
  <c r="I610" i="6"/>
  <c r="J610" i="6"/>
  <c r="K610" i="6"/>
  <c r="B611" i="6"/>
  <c r="C611" i="6" s="1"/>
  <c r="D611" i="6"/>
  <c r="E611" i="6"/>
  <c r="F611" i="6"/>
  <c r="G611" i="6" s="1"/>
  <c r="H611" i="6"/>
  <c r="I611" i="6"/>
  <c r="J611" i="6"/>
  <c r="K611" i="6"/>
  <c r="B612" i="6"/>
  <c r="C612" i="6" s="1"/>
  <c r="D612" i="6"/>
  <c r="E612" i="6"/>
  <c r="F612" i="6"/>
  <c r="G612" i="6" s="1"/>
  <c r="H612" i="6"/>
  <c r="I612" i="6"/>
  <c r="J612" i="6"/>
  <c r="K612" i="6"/>
  <c r="B613" i="6"/>
  <c r="C613" i="6" s="1"/>
  <c r="D613" i="6"/>
  <c r="E613" i="6"/>
  <c r="F613" i="6"/>
  <c r="G613" i="6" s="1"/>
  <c r="A613" i="6" s="1"/>
  <c r="H613" i="6"/>
  <c r="I613" i="6"/>
  <c r="J613" i="6"/>
  <c r="K613" i="6"/>
  <c r="B614" i="6"/>
  <c r="C614" i="6" s="1"/>
  <c r="D614" i="6"/>
  <c r="E614" i="6"/>
  <c r="F614" i="6"/>
  <c r="G614" i="6" s="1"/>
  <c r="H614" i="6"/>
  <c r="I614" i="6"/>
  <c r="J614" i="6"/>
  <c r="K614" i="6"/>
  <c r="B615" i="6"/>
  <c r="C615" i="6" s="1"/>
  <c r="D615" i="6"/>
  <c r="E615" i="6"/>
  <c r="F615" i="6"/>
  <c r="G615" i="6" s="1"/>
  <c r="H615" i="6"/>
  <c r="I615" i="6"/>
  <c r="J615" i="6"/>
  <c r="K615" i="6"/>
  <c r="B616" i="6"/>
  <c r="C616" i="6" s="1"/>
  <c r="D616" i="6"/>
  <c r="E616" i="6"/>
  <c r="F616" i="6"/>
  <c r="G616" i="6" s="1"/>
  <c r="H616" i="6"/>
  <c r="I616" i="6"/>
  <c r="J616" i="6"/>
  <c r="K616" i="6"/>
  <c r="B617" i="6"/>
  <c r="C617" i="6" s="1"/>
  <c r="D617" i="6"/>
  <c r="E617" i="6"/>
  <c r="F617" i="6"/>
  <c r="G617" i="6" s="1"/>
  <c r="H617" i="6"/>
  <c r="I617" i="6"/>
  <c r="J617" i="6"/>
  <c r="K617" i="6"/>
  <c r="B618" i="6"/>
  <c r="C618" i="6" s="1"/>
  <c r="D618" i="6"/>
  <c r="E618" i="6"/>
  <c r="F618" i="6"/>
  <c r="G618" i="6" s="1"/>
  <c r="H618" i="6"/>
  <c r="I618" i="6"/>
  <c r="J618" i="6"/>
  <c r="K618" i="6"/>
  <c r="B619" i="6"/>
  <c r="C619" i="6" s="1"/>
  <c r="D619" i="6"/>
  <c r="E619" i="6"/>
  <c r="F619" i="6"/>
  <c r="G619" i="6" s="1"/>
  <c r="H619" i="6"/>
  <c r="I619" i="6"/>
  <c r="J619" i="6"/>
  <c r="K619" i="6"/>
  <c r="B620" i="6"/>
  <c r="C620" i="6" s="1"/>
  <c r="D620" i="6"/>
  <c r="E620" i="6"/>
  <c r="F620" i="6"/>
  <c r="G620" i="6" s="1"/>
  <c r="H620" i="6"/>
  <c r="I620" i="6"/>
  <c r="J620" i="6"/>
  <c r="K620" i="6"/>
  <c r="B621" i="6"/>
  <c r="C621" i="6" s="1"/>
  <c r="D621" i="6"/>
  <c r="E621" i="6"/>
  <c r="F621" i="6"/>
  <c r="G621" i="6" s="1"/>
  <c r="H621" i="6"/>
  <c r="I621" i="6"/>
  <c r="J621" i="6"/>
  <c r="K621" i="6"/>
  <c r="B622" i="6"/>
  <c r="C622" i="6" s="1"/>
  <c r="D622" i="6"/>
  <c r="E622" i="6"/>
  <c r="F622" i="6"/>
  <c r="G622" i="6" s="1"/>
  <c r="H622" i="6"/>
  <c r="I622" i="6"/>
  <c r="J622" i="6"/>
  <c r="K622" i="6"/>
  <c r="B623" i="6"/>
  <c r="C623" i="6" s="1"/>
  <c r="D623" i="6"/>
  <c r="E623" i="6"/>
  <c r="F623" i="6"/>
  <c r="G623" i="6" s="1"/>
  <c r="H623" i="6"/>
  <c r="I623" i="6"/>
  <c r="J623" i="6"/>
  <c r="K623" i="6"/>
  <c r="B624" i="6"/>
  <c r="C624" i="6" s="1"/>
  <c r="D624" i="6"/>
  <c r="E624" i="6"/>
  <c r="F624" i="6"/>
  <c r="G624" i="6" s="1"/>
  <c r="H624" i="6"/>
  <c r="I624" i="6"/>
  <c r="J624" i="6"/>
  <c r="K624" i="6"/>
  <c r="B625" i="6"/>
  <c r="C625" i="6" s="1"/>
  <c r="D625" i="6"/>
  <c r="E625" i="6"/>
  <c r="F625" i="6"/>
  <c r="G625" i="6" s="1"/>
  <c r="H625" i="6"/>
  <c r="I625" i="6"/>
  <c r="J625" i="6"/>
  <c r="K625" i="6"/>
  <c r="B626" i="6"/>
  <c r="C626" i="6" s="1"/>
  <c r="D626" i="6"/>
  <c r="E626" i="6"/>
  <c r="F626" i="6"/>
  <c r="G626" i="6" s="1"/>
  <c r="H626" i="6"/>
  <c r="I626" i="6"/>
  <c r="J626" i="6"/>
  <c r="K626" i="6"/>
  <c r="B627" i="6"/>
  <c r="C627" i="6" s="1"/>
  <c r="D627" i="6"/>
  <c r="E627" i="6"/>
  <c r="F627" i="6"/>
  <c r="G627" i="6" s="1"/>
  <c r="H627" i="6"/>
  <c r="I627" i="6"/>
  <c r="J627" i="6"/>
  <c r="K627" i="6"/>
  <c r="B628" i="6"/>
  <c r="C628" i="6" s="1"/>
  <c r="D628" i="6"/>
  <c r="E628" i="6"/>
  <c r="F628" i="6"/>
  <c r="G628" i="6" s="1"/>
  <c r="H628" i="6"/>
  <c r="I628" i="6"/>
  <c r="J628" i="6"/>
  <c r="K628" i="6"/>
  <c r="B629" i="6"/>
  <c r="C629" i="6" s="1"/>
  <c r="D629" i="6"/>
  <c r="E629" i="6"/>
  <c r="F629" i="6"/>
  <c r="G629" i="6" s="1"/>
  <c r="H629" i="6"/>
  <c r="I629" i="6"/>
  <c r="J629" i="6"/>
  <c r="K629" i="6"/>
  <c r="B630" i="6"/>
  <c r="C630" i="6" s="1"/>
  <c r="D630" i="6"/>
  <c r="E630" i="6"/>
  <c r="F630" i="6"/>
  <c r="G630" i="6" s="1"/>
  <c r="H630" i="6"/>
  <c r="I630" i="6"/>
  <c r="J630" i="6"/>
  <c r="K630" i="6"/>
  <c r="B631" i="6"/>
  <c r="C631" i="6" s="1"/>
  <c r="D631" i="6"/>
  <c r="E631" i="6"/>
  <c r="F631" i="6"/>
  <c r="G631" i="6" s="1"/>
  <c r="H631" i="6"/>
  <c r="I631" i="6"/>
  <c r="J631" i="6"/>
  <c r="K631" i="6"/>
  <c r="B632" i="6"/>
  <c r="C632" i="6" s="1"/>
  <c r="D632" i="6"/>
  <c r="E632" i="6"/>
  <c r="F632" i="6"/>
  <c r="G632" i="6" s="1"/>
  <c r="H632" i="6"/>
  <c r="I632" i="6"/>
  <c r="J632" i="6"/>
  <c r="K632" i="6"/>
  <c r="B633" i="6"/>
  <c r="C633" i="6" s="1"/>
  <c r="D633" i="6"/>
  <c r="E633" i="6"/>
  <c r="F633" i="6"/>
  <c r="G633" i="6" s="1"/>
  <c r="H633" i="6"/>
  <c r="I633" i="6"/>
  <c r="J633" i="6"/>
  <c r="K633" i="6"/>
  <c r="B634" i="6"/>
  <c r="C634" i="6" s="1"/>
  <c r="D634" i="6"/>
  <c r="E634" i="6"/>
  <c r="F634" i="6"/>
  <c r="G634" i="6" s="1"/>
  <c r="H634" i="6"/>
  <c r="I634" i="6"/>
  <c r="J634" i="6"/>
  <c r="K634" i="6"/>
  <c r="B635" i="6"/>
  <c r="C635" i="6" s="1"/>
  <c r="D635" i="6"/>
  <c r="E635" i="6"/>
  <c r="F635" i="6"/>
  <c r="G635" i="6"/>
  <c r="H635" i="6"/>
  <c r="I635" i="6"/>
  <c r="J635" i="6"/>
  <c r="K635" i="6"/>
  <c r="B636" i="6"/>
  <c r="C636" i="6" s="1"/>
  <c r="D636" i="6"/>
  <c r="E636" i="6"/>
  <c r="F636" i="6"/>
  <c r="G636" i="6" s="1"/>
  <c r="H636" i="6"/>
  <c r="I636" i="6"/>
  <c r="J636" i="6"/>
  <c r="K636" i="6"/>
  <c r="B637" i="6"/>
  <c r="C637" i="6" s="1"/>
  <c r="D637" i="6"/>
  <c r="E637" i="6"/>
  <c r="F637" i="6"/>
  <c r="G637" i="6" s="1"/>
  <c r="H637" i="6"/>
  <c r="I637" i="6"/>
  <c r="J637" i="6"/>
  <c r="K637" i="6"/>
  <c r="B638" i="6"/>
  <c r="C638" i="6"/>
  <c r="D638" i="6"/>
  <c r="E638" i="6"/>
  <c r="F638" i="6"/>
  <c r="G638" i="6"/>
  <c r="H638" i="6"/>
  <c r="I638" i="6"/>
  <c r="J638" i="6"/>
  <c r="K638" i="6"/>
  <c r="B639" i="6"/>
  <c r="C639" i="6" s="1"/>
  <c r="D639" i="6"/>
  <c r="E639" i="6"/>
  <c r="F639" i="6"/>
  <c r="G639" i="6" s="1"/>
  <c r="H639" i="6"/>
  <c r="I639" i="6"/>
  <c r="J639" i="6"/>
  <c r="K639" i="6"/>
  <c r="B640" i="6"/>
  <c r="C640" i="6" s="1"/>
  <c r="D640" i="6"/>
  <c r="E640" i="6"/>
  <c r="F640" i="6"/>
  <c r="G640" i="6" s="1"/>
  <c r="H640" i="6"/>
  <c r="I640" i="6"/>
  <c r="J640" i="6"/>
  <c r="K640" i="6"/>
  <c r="B641" i="6"/>
  <c r="C641" i="6" s="1"/>
  <c r="D641" i="6"/>
  <c r="E641" i="6"/>
  <c r="F641" i="6"/>
  <c r="G641" i="6" s="1"/>
  <c r="A641" i="6" s="1"/>
  <c r="H641" i="6"/>
  <c r="I641" i="6"/>
  <c r="J641" i="6"/>
  <c r="K641" i="6"/>
  <c r="B642" i="6"/>
  <c r="C642" i="6" s="1"/>
  <c r="D642" i="6"/>
  <c r="E642" i="6"/>
  <c r="F642" i="6"/>
  <c r="G642" i="6" s="1"/>
  <c r="H642" i="6"/>
  <c r="I642" i="6"/>
  <c r="J642" i="6"/>
  <c r="K642" i="6"/>
  <c r="B643" i="6"/>
  <c r="C643" i="6" s="1"/>
  <c r="D643" i="6"/>
  <c r="E643" i="6"/>
  <c r="F643" i="6"/>
  <c r="G643" i="6" s="1"/>
  <c r="H643" i="6"/>
  <c r="I643" i="6"/>
  <c r="J643" i="6"/>
  <c r="K643" i="6"/>
  <c r="B644" i="6"/>
  <c r="C644" i="6" s="1"/>
  <c r="D644" i="6"/>
  <c r="E644" i="6"/>
  <c r="F644" i="6"/>
  <c r="G644" i="6" s="1"/>
  <c r="H644" i="6"/>
  <c r="I644" i="6"/>
  <c r="J644" i="6"/>
  <c r="K644" i="6"/>
  <c r="B645" i="6"/>
  <c r="C645" i="6" s="1"/>
  <c r="D645" i="6"/>
  <c r="E645" i="6"/>
  <c r="F645" i="6"/>
  <c r="G645" i="6" s="1"/>
  <c r="H645" i="6"/>
  <c r="I645" i="6"/>
  <c r="J645" i="6"/>
  <c r="K645" i="6"/>
  <c r="B646" i="6"/>
  <c r="C646" i="6" s="1"/>
  <c r="D646" i="6"/>
  <c r="E646" i="6"/>
  <c r="F646" i="6"/>
  <c r="G646" i="6" s="1"/>
  <c r="H646" i="6"/>
  <c r="I646" i="6"/>
  <c r="J646" i="6"/>
  <c r="K646" i="6"/>
  <c r="B647" i="6"/>
  <c r="C647" i="6" s="1"/>
  <c r="D647" i="6"/>
  <c r="E647" i="6"/>
  <c r="F647" i="6"/>
  <c r="G647" i="6" s="1"/>
  <c r="H647" i="6"/>
  <c r="I647" i="6"/>
  <c r="J647" i="6"/>
  <c r="K647" i="6"/>
  <c r="B648" i="6"/>
  <c r="C648" i="6" s="1"/>
  <c r="D648" i="6"/>
  <c r="E648" i="6"/>
  <c r="F648" i="6"/>
  <c r="G648" i="6" s="1"/>
  <c r="H648" i="6"/>
  <c r="I648" i="6"/>
  <c r="J648" i="6"/>
  <c r="K648" i="6"/>
  <c r="B649" i="6"/>
  <c r="C649" i="6" s="1"/>
  <c r="D649" i="6"/>
  <c r="E649" i="6"/>
  <c r="F649" i="6"/>
  <c r="G649" i="6" s="1"/>
  <c r="H649" i="6"/>
  <c r="I649" i="6"/>
  <c r="J649" i="6"/>
  <c r="K649" i="6"/>
  <c r="B650" i="6"/>
  <c r="C650" i="6" s="1"/>
  <c r="D650" i="6"/>
  <c r="E650" i="6"/>
  <c r="F650" i="6"/>
  <c r="G650" i="6" s="1"/>
  <c r="H650" i="6"/>
  <c r="I650" i="6"/>
  <c r="J650" i="6"/>
  <c r="K650" i="6"/>
  <c r="B651" i="6"/>
  <c r="C651" i="6" s="1"/>
  <c r="D651" i="6"/>
  <c r="E651" i="6"/>
  <c r="F651" i="6"/>
  <c r="G651" i="6" s="1"/>
  <c r="A651" i="6" s="1"/>
  <c r="H651" i="6"/>
  <c r="I651" i="6"/>
  <c r="J651" i="6"/>
  <c r="K651" i="6"/>
  <c r="B652" i="6"/>
  <c r="C652" i="6" s="1"/>
  <c r="D652" i="6"/>
  <c r="E652" i="6"/>
  <c r="F652" i="6"/>
  <c r="G652" i="6" s="1"/>
  <c r="H652" i="6"/>
  <c r="I652" i="6"/>
  <c r="J652" i="6"/>
  <c r="K652" i="6"/>
  <c r="B653" i="6"/>
  <c r="C653" i="6" s="1"/>
  <c r="D653" i="6"/>
  <c r="E653" i="6"/>
  <c r="F653" i="6"/>
  <c r="G653" i="6" s="1"/>
  <c r="H653" i="6"/>
  <c r="I653" i="6"/>
  <c r="J653" i="6"/>
  <c r="K653" i="6"/>
  <c r="B654" i="6"/>
  <c r="C654" i="6" s="1"/>
  <c r="D654" i="6"/>
  <c r="E654" i="6"/>
  <c r="F654" i="6"/>
  <c r="G654" i="6" s="1"/>
  <c r="H654" i="6"/>
  <c r="I654" i="6"/>
  <c r="J654" i="6"/>
  <c r="K654" i="6"/>
  <c r="B655" i="6"/>
  <c r="C655" i="6" s="1"/>
  <c r="D655" i="6"/>
  <c r="E655" i="6"/>
  <c r="F655" i="6"/>
  <c r="G655" i="6" s="1"/>
  <c r="H655" i="6"/>
  <c r="I655" i="6"/>
  <c r="J655" i="6"/>
  <c r="K655" i="6"/>
  <c r="B656" i="6"/>
  <c r="C656" i="6" s="1"/>
  <c r="D656" i="6"/>
  <c r="E656" i="6"/>
  <c r="F656" i="6"/>
  <c r="G656" i="6" s="1"/>
  <c r="H656" i="6"/>
  <c r="I656" i="6"/>
  <c r="J656" i="6"/>
  <c r="K656" i="6"/>
  <c r="B657" i="6"/>
  <c r="C657" i="6" s="1"/>
  <c r="D657" i="6"/>
  <c r="E657" i="6"/>
  <c r="F657" i="6"/>
  <c r="G657" i="6" s="1"/>
  <c r="H657" i="6"/>
  <c r="I657" i="6"/>
  <c r="J657" i="6"/>
  <c r="K657" i="6"/>
  <c r="B658" i="6"/>
  <c r="C658" i="6" s="1"/>
  <c r="D658" i="6"/>
  <c r="E658" i="6"/>
  <c r="F658" i="6"/>
  <c r="G658" i="6" s="1"/>
  <c r="H658" i="6"/>
  <c r="I658" i="6"/>
  <c r="J658" i="6"/>
  <c r="K658" i="6"/>
  <c r="B659" i="6"/>
  <c r="C659" i="6" s="1"/>
  <c r="D659" i="6"/>
  <c r="E659" i="6"/>
  <c r="F659" i="6"/>
  <c r="G659" i="6" s="1"/>
  <c r="H659" i="6"/>
  <c r="I659" i="6"/>
  <c r="J659" i="6"/>
  <c r="K659" i="6"/>
  <c r="B660" i="6"/>
  <c r="C660" i="6" s="1"/>
  <c r="D660" i="6"/>
  <c r="E660" i="6"/>
  <c r="F660" i="6"/>
  <c r="G660" i="6" s="1"/>
  <c r="H660" i="6"/>
  <c r="I660" i="6"/>
  <c r="J660" i="6"/>
  <c r="K660" i="6"/>
  <c r="B661" i="6"/>
  <c r="C661" i="6" s="1"/>
  <c r="D661" i="6"/>
  <c r="E661" i="6"/>
  <c r="F661" i="6"/>
  <c r="G661" i="6" s="1"/>
  <c r="H661" i="6"/>
  <c r="I661" i="6"/>
  <c r="J661" i="6"/>
  <c r="K661" i="6"/>
  <c r="B662" i="6"/>
  <c r="C662" i="6" s="1"/>
  <c r="D662" i="6"/>
  <c r="E662" i="6"/>
  <c r="F662" i="6"/>
  <c r="G662" i="6" s="1"/>
  <c r="H662" i="6"/>
  <c r="I662" i="6"/>
  <c r="J662" i="6"/>
  <c r="K662" i="6"/>
  <c r="B663" i="6"/>
  <c r="C663" i="6" s="1"/>
  <c r="D663" i="6"/>
  <c r="E663" i="6"/>
  <c r="F663" i="6"/>
  <c r="G663" i="6" s="1"/>
  <c r="H663" i="6"/>
  <c r="I663" i="6"/>
  <c r="J663" i="6"/>
  <c r="K663" i="6"/>
  <c r="B664" i="6"/>
  <c r="C664" i="6" s="1"/>
  <c r="D664" i="6"/>
  <c r="E664" i="6"/>
  <c r="F664" i="6"/>
  <c r="G664" i="6" s="1"/>
  <c r="H664" i="6"/>
  <c r="I664" i="6"/>
  <c r="J664" i="6"/>
  <c r="K664" i="6"/>
  <c r="B665" i="6"/>
  <c r="C665" i="6" s="1"/>
  <c r="D665" i="6"/>
  <c r="E665" i="6"/>
  <c r="F665" i="6"/>
  <c r="G665" i="6" s="1"/>
  <c r="A665" i="6" s="1"/>
  <c r="H665" i="6"/>
  <c r="I665" i="6"/>
  <c r="J665" i="6"/>
  <c r="K665" i="6"/>
  <c r="B666" i="6"/>
  <c r="C666" i="6" s="1"/>
  <c r="D666" i="6"/>
  <c r="E666" i="6"/>
  <c r="F666" i="6"/>
  <c r="G666" i="6" s="1"/>
  <c r="H666" i="6"/>
  <c r="I666" i="6"/>
  <c r="J666" i="6"/>
  <c r="K666" i="6"/>
  <c r="B667" i="6"/>
  <c r="C667" i="6" s="1"/>
  <c r="D667" i="6"/>
  <c r="E667" i="6"/>
  <c r="F667" i="6"/>
  <c r="G667" i="6" s="1"/>
  <c r="H667" i="6"/>
  <c r="I667" i="6"/>
  <c r="J667" i="6"/>
  <c r="K667" i="6"/>
  <c r="B668" i="6"/>
  <c r="C668" i="6" s="1"/>
  <c r="D668" i="6"/>
  <c r="E668" i="6"/>
  <c r="F668" i="6"/>
  <c r="G668" i="6" s="1"/>
  <c r="H668" i="6"/>
  <c r="I668" i="6"/>
  <c r="J668" i="6"/>
  <c r="K668" i="6"/>
  <c r="B669" i="6"/>
  <c r="C669" i="6" s="1"/>
  <c r="D669" i="6"/>
  <c r="E669" i="6"/>
  <c r="F669" i="6"/>
  <c r="G669" i="6" s="1"/>
  <c r="H669" i="6"/>
  <c r="I669" i="6"/>
  <c r="J669" i="6"/>
  <c r="K669" i="6"/>
  <c r="B670" i="6"/>
  <c r="C670" i="6" s="1"/>
  <c r="D670" i="6"/>
  <c r="E670" i="6"/>
  <c r="F670" i="6"/>
  <c r="G670" i="6" s="1"/>
  <c r="H670" i="6"/>
  <c r="I670" i="6"/>
  <c r="J670" i="6"/>
  <c r="K670" i="6"/>
  <c r="B671" i="6"/>
  <c r="C671" i="6" s="1"/>
  <c r="D671" i="6"/>
  <c r="E671" i="6"/>
  <c r="F671" i="6"/>
  <c r="G671" i="6" s="1"/>
  <c r="H671" i="6"/>
  <c r="I671" i="6"/>
  <c r="J671" i="6"/>
  <c r="K671" i="6"/>
  <c r="B672" i="6"/>
  <c r="C672" i="6" s="1"/>
  <c r="D672" i="6"/>
  <c r="E672" i="6"/>
  <c r="F672" i="6"/>
  <c r="G672" i="6" s="1"/>
  <c r="H672" i="6"/>
  <c r="I672" i="6"/>
  <c r="J672" i="6"/>
  <c r="K672" i="6"/>
  <c r="B673" i="6"/>
  <c r="C673" i="6" s="1"/>
  <c r="D673" i="6"/>
  <c r="E673" i="6"/>
  <c r="F673" i="6"/>
  <c r="G673" i="6" s="1"/>
  <c r="H673" i="6"/>
  <c r="I673" i="6"/>
  <c r="J673" i="6"/>
  <c r="K673" i="6"/>
  <c r="B674" i="6"/>
  <c r="C674" i="6" s="1"/>
  <c r="D674" i="6"/>
  <c r="E674" i="6"/>
  <c r="F674" i="6"/>
  <c r="G674" i="6" s="1"/>
  <c r="H674" i="6"/>
  <c r="I674" i="6"/>
  <c r="J674" i="6"/>
  <c r="K674" i="6"/>
  <c r="B675" i="6"/>
  <c r="C675" i="6" s="1"/>
  <c r="D675" i="6"/>
  <c r="E675" i="6"/>
  <c r="F675" i="6"/>
  <c r="G675" i="6" s="1"/>
  <c r="H675" i="6"/>
  <c r="I675" i="6"/>
  <c r="J675" i="6"/>
  <c r="K675" i="6"/>
  <c r="B676" i="6"/>
  <c r="C676" i="6" s="1"/>
  <c r="D676" i="6"/>
  <c r="E676" i="6"/>
  <c r="F676" i="6"/>
  <c r="G676" i="6" s="1"/>
  <c r="H676" i="6"/>
  <c r="I676" i="6"/>
  <c r="J676" i="6"/>
  <c r="K676" i="6"/>
  <c r="B677" i="6"/>
  <c r="C677" i="6" s="1"/>
  <c r="D677" i="6"/>
  <c r="E677" i="6"/>
  <c r="F677" i="6"/>
  <c r="G677" i="6" s="1"/>
  <c r="H677" i="6"/>
  <c r="I677" i="6"/>
  <c r="J677" i="6"/>
  <c r="K677" i="6"/>
  <c r="B678" i="6"/>
  <c r="C678" i="6" s="1"/>
  <c r="D678" i="6"/>
  <c r="E678" i="6"/>
  <c r="F678" i="6"/>
  <c r="G678" i="6" s="1"/>
  <c r="H678" i="6"/>
  <c r="I678" i="6"/>
  <c r="J678" i="6"/>
  <c r="K678" i="6"/>
  <c r="B679" i="6"/>
  <c r="C679" i="6" s="1"/>
  <c r="D679" i="6"/>
  <c r="E679" i="6"/>
  <c r="F679" i="6"/>
  <c r="G679" i="6" s="1"/>
  <c r="H679" i="6"/>
  <c r="I679" i="6"/>
  <c r="J679" i="6"/>
  <c r="K679" i="6"/>
  <c r="B680" i="6"/>
  <c r="C680" i="6" s="1"/>
  <c r="D680" i="6"/>
  <c r="E680" i="6"/>
  <c r="F680" i="6"/>
  <c r="G680" i="6" s="1"/>
  <c r="H680" i="6"/>
  <c r="I680" i="6"/>
  <c r="J680" i="6"/>
  <c r="K680" i="6"/>
  <c r="B681" i="6"/>
  <c r="C681" i="6" s="1"/>
  <c r="D681" i="6"/>
  <c r="E681" i="6"/>
  <c r="F681" i="6"/>
  <c r="G681" i="6" s="1"/>
  <c r="H681" i="6"/>
  <c r="I681" i="6"/>
  <c r="J681" i="6"/>
  <c r="K681" i="6"/>
  <c r="B682" i="6"/>
  <c r="C682" i="6" s="1"/>
  <c r="D682" i="6"/>
  <c r="E682" i="6"/>
  <c r="F682" i="6"/>
  <c r="G682" i="6" s="1"/>
  <c r="H682" i="6"/>
  <c r="I682" i="6"/>
  <c r="J682" i="6"/>
  <c r="K682" i="6"/>
  <c r="B683" i="6"/>
  <c r="C683" i="6" s="1"/>
  <c r="D683" i="6"/>
  <c r="E683" i="6"/>
  <c r="F683" i="6"/>
  <c r="G683" i="6" s="1"/>
  <c r="H683" i="6"/>
  <c r="I683" i="6"/>
  <c r="J683" i="6"/>
  <c r="K683" i="6"/>
  <c r="B684" i="6"/>
  <c r="C684" i="6" s="1"/>
  <c r="D684" i="6"/>
  <c r="E684" i="6"/>
  <c r="F684" i="6"/>
  <c r="G684" i="6" s="1"/>
  <c r="H684" i="6"/>
  <c r="I684" i="6"/>
  <c r="J684" i="6"/>
  <c r="K684" i="6"/>
  <c r="B685" i="6"/>
  <c r="C685" i="6" s="1"/>
  <c r="D685" i="6"/>
  <c r="E685" i="6"/>
  <c r="F685" i="6"/>
  <c r="G685" i="6" s="1"/>
  <c r="H685" i="6"/>
  <c r="I685" i="6"/>
  <c r="J685" i="6"/>
  <c r="K685" i="6"/>
  <c r="B686" i="6"/>
  <c r="C686" i="6" s="1"/>
  <c r="D686" i="6"/>
  <c r="E686" i="6"/>
  <c r="F686" i="6"/>
  <c r="G686" i="6" s="1"/>
  <c r="H686" i="6"/>
  <c r="I686" i="6"/>
  <c r="J686" i="6"/>
  <c r="K686" i="6"/>
  <c r="B687" i="6"/>
  <c r="C687" i="6" s="1"/>
  <c r="D687" i="6"/>
  <c r="E687" i="6"/>
  <c r="F687" i="6"/>
  <c r="G687" i="6" s="1"/>
  <c r="H687" i="6"/>
  <c r="I687" i="6"/>
  <c r="J687" i="6"/>
  <c r="K687" i="6"/>
  <c r="B688" i="6"/>
  <c r="C688" i="6" s="1"/>
  <c r="D688" i="6"/>
  <c r="E688" i="6"/>
  <c r="F688" i="6"/>
  <c r="G688" i="6" s="1"/>
  <c r="H688" i="6"/>
  <c r="I688" i="6"/>
  <c r="J688" i="6"/>
  <c r="K688" i="6"/>
  <c r="B689" i="6"/>
  <c r="C689" i="6" s="1"/>
  <c r="D689" i="6"/>
  <c r="E689" i="6"/>
  <c r="F689" i="6"/>
  <c r="G689" i="6" s="1"/>
  <c r="H689" i="6"/>
  <c r="I689" i="6"/>
  <c r="J689" i="6"/>
  <c r="K689" i="6"/>
  <c r="B690" i="6"/>
  <c r="C690" i="6" s="1"/>
  <c r="D690" i="6"/>
  <c r="E690" i="6"/>
  <c r="F690" i="6"/>
  <c r="G690" i="6" s="1"/>
  <c r="H690" i="6"/>
  <c r="I690" i="6"/>
  <c r="J690" i="6"/>
  <c r="K690" i="6"/>
  <c r="B691" i="6"/>
  <c r="C691" i="6" s="1"/>
  <c r="D691" i="6"/>
  <c r="E691" i="6"/>
  <c r="F691" i="6"/>
  <c r="G691" i="6" s="1"/>
  <c r="H691" i="6"/>
  <c r="I691" i="6"/>
  <c r="J691" i="6"/>
  <c r="K691" i="6"/>
  <c r="B692" i="6"/>
  <c r="C692" i="6" s="1"/>
  <c r="D692" i="6"/>
  <c r="E692" i="6"/>
  <c r="F692" i="6"/>
  <c r="G692" i="6" s="1"/>
  <c r="H692" i="6"/>
  <c r="I692" i="6"/>
  <c r="J692" i="6"/>
  <c r="K692" i="6"/>
  <c r="B693" i="6"/>
  <c r="C693" i="6" s="1"/>
  <c r="D693" i="6"/>
  <c r="E693" i="6"/>
  <c r="F693" i="6"/>
  <c r="G693" i="6" s="1"/>
  <c r="H693" i="6"/>
  <c r="I693" i="6"/>
  <c r="J693" i="6"/>
  <c r="K693" i="6"/>
  <c r="B694" i="6"/>
  <c r="C694" i="6" s="1"/>
  <c r="D694" i="6"/>
  <c r="E694" i="6"/>
  <c r="F694" i="6"/>
  <c r="G694" i="6" s="1"/>
  <c r="H694" i="6"/>
  <c r="I694" i="6"/>
  <c r="J694" i="6"/>
  <c r="K694" i="6"/>
  <c r="B695" i="6"/>
  <c r="C695" i="6" s="1"/>
  <c r="D695" i="6"/>
  <c r="E695" i="6"/>
  <c r="F695" i="6"/>
  <c r="G695" i="6" s="1"/>
  <c r="H695" i="6"/>
  <c r="I695" i="6"/>
  <c r="J695" i="6"/>
  <c r="K695" i="6"/>
  <c r="B696" i="6"/>
  <c r="C696" i="6" s="1"/>
  <c r="D696" i="6"/>
  <c r="E696" i="6"/>
  <c r="F696" i="6"/>
  <c r="G696" i="6" s="1"/>
  <c r="H696" i="6"/>
  <c r="I696" i="6"/>
  <c r="J696" i="6"/>
  <c r="K696" i="6"/>
  <c r="B697" i="6"/>
  <c r="C697" i="6" s="1"/>
  <c r="D697" i="6"/>
  <c r="E697" i="6"/>
  <c r="F697" i="6"/>
  <c r="G697" i="6" s="1"/>
  <c r="H697" i="6"/>
  <c r="I697" i="6"/>
  <c r="J697" i="6"/>
  <c r="K697" i="6"/>
  <c r="B698" i="6"/>
  <c r="C698" i="6" s="1"/>
  <c r="D698" i="6"/>
  <c r="E698" i="6"/>
  <c r="F698" i="6"/>
  <c r="G698" i="6" s="1"/>
  <c r="A698" i="6" s="1"/>
  <c r="H698" i="6"/>
  <c r="I698" i="6"/>
  <c r="J698" i="6"/>
  <c r="K698" i="6"/>
  <c r="B699" i="6"/>
  <c r="C699" i="6" s="1"/>
  <c r="D699" i="6"/>
  <c r="E699" i="6"/>
  <c r="F699" i="6"/>
  <c r="G699" i="6" s="1"/>
  <c r="H699" i="6"/>
  <c r="I699" i="6"/>
  <c r="J699" i="6"/>
  <c r="K699" i="6"/>
  <c r="B700" i="6"/>
  <c r="C700" i="6" s="1"/>
  <c r="D700" i="6"/>
  <c r="E700" i="6"/>
  <c r="F700" i="6"/>
  <c r="G700" i="6" s="1"/>
  <c r="H700" i="6"/>
  <c r="I700" i="6"/>
  <c r="J700" i="6"/>
  <c r="K700" i="6"/>
  <c r="H17" i="2"/>
  <c r="G17" i="2" s="1"/>
  <c r="F17" i="2"/>
  <c r="E17" i="2" s="1"/>
  <c r="D17" i="2"/>
  <c r="C17" i="2" s="1"/>
  <c r="B17" i="2"/>
  <c r="A17" i="2" s="1"/>
  <c r="I14" i="2"/>
  <c r="I17" i="2"/>
  <c r="G14" i="2"/>
  <c r="E14" i="2"/>
  <c r="C14" i="2"/>
  <c r="A14" i="2"/>
  <c r="I11" i="2"/>
  <c r="G11" i="2"/>
  <c r="E11" i="2"/>
  <c r="C11" i="2"/>
  <c r="A11" i="2"/>
  <c r="G8" i="2"/>
  <c r="E8" i="2"/>
  <c r="C8" i="2"/>
  <c r="A8" i="2"/>
  <c r="G5" i="2"/>
  <c r="E5" i="2"/>
  <c r="I5" i="2" s="1"/>
  <c r="C5" i="2"/>
  <c r="A5" i="2"/>
  <c r="A3" i="4"/>
  <c r="B3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AC3" i="4"/>
  <c r="AH3" i="4"/>
  <c r="AI3" i="4"/>
  <c r="AJ3" i="4"/>
  <c r="AK3" i="4"/>
  <c r="AL3" i="4"/>
  <c r="A4" i="4"/>
  <c r="B4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AC4" i="4"/>
  <c r="AH4" i="4"/>
  <c r="AI4" i="4"/>
  <c r="AJ4" i="4"/>
  <c r="AK4" i="4"/>
  <c r="AL4" i="4"/>
  <c r="A5" i="4"/>
  <c r="B5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AC5" i="4"/>
  <c r="AH5" i="4"/>
  <c r="AI5" i="4"/>
  <c r="AJ5" i="4"/>
  <c r="AK5" i="4"/>
  <c r="AL5" i="4"/>
  <c r="A6" i="4"/>
  <c r="B6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AC6" i="4"/>
  <c r="AH6" i="4"/>
  <c r="AI6" i="4"/>
  <c r="AJ6" i="4"/>
  <c r="AK6" i="4"/>
  <c r="AL6" i="4"/>
  <c r="A7" i="4"/>
  <c r="B7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AC7" i="4"/>
  <c r="AH7" i="4"/>
  <c r="AI7" i="4"/>
  <c r="AJ7" i="4"/>
  <c r="AK7" i="4"/>
  <c r="AL7" i="4"/>
  <c r="A8" i="4"/>
  <c r="B8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AC8" i="4"/>
  <c r="AH8" i="4"/>
  <c r="AI8" i="4"/>
  <c r="AJ8" i="4"/>
  <c r="AK8" i="4"/>
  <c r="AL8" i="4"/>
  <c r="A9" i="4"/>
  <c r="B9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AC9" i="4"/>
  <c r="AH9" i="4"/>
  <c r="AI9" i="4"/>
  <c r="AJ9" i="4"/>
  <c r="AK9" i="4"/>
  <c r="AL9" i="4"/>
  <c r="A10" i="4"/>
  <c r="B10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AC10" i="4"/>
  <c r="AH10" i="4"/>
  <c r="AI10" i="4"/>
  <c r="AJ10" i="4"/>
  <c r="AK10" i="4"/>
  <c r="AL10" i="4"/>
  <c r="A11" i="4"/>
  <c r="B11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AC11" i="4"/>
  <c r="AH11" i="4"/>
  <c r="AI11" i="4"/>
  <c r="AJ11" i="4"/>
  <c r="AK11" i="4"/>
  <c r="AL11" i="4"/>
  <c r="A12" i="4"/>
  <c r="B12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AC12" i="4"/>
  <c r="AH12" i="4"/>
  <c r="AI12" i="4"/>
  <c r="AJ12" i="4"/>
  <c r="AK12" i="4"/>
  <c r="AL12" i="4"/>
  <c r="A13" i="4"/>
  <c r="B13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AC13" i="4"/>
  <c r="AH13" i="4"/>
  <c r="AI13" i="4"/>
  <c r="AJ13" i="4"/>
  <c r="AK13" i="4"/>
  <c r="AL13" i="4"/>
  <c r="A14" i="4"/>
  <c r="B14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AC14" i="4"/>
  <c r="AH14" i="4"/>
  <c r="AI14" i="4"/>
  <c r="AJ14" i="4"/>
  <c r="AK14" i="4"/>
  <c r="AL14" i="4"/>
  <c r="A15" i="4"/>
  <c r="B15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AC15" i="4"/>
  <c r="AH15" i="4"/>
  <c r="AI15" i="4"/>
  <c r="AJ15" i="4"/>
  <c r="AK15" i="4"/>
  <c r="AL15" i="4"/>
  <c r="A16" i="4"/>
  <c r="B16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AC16" i="4"/>
  <c r="AH16" i="4"/>
  <c r="AI16" i="4"/>
  <c r="AJ16" i="4"/>
  <c r="AK16" i="4"/>
  <c r="AL16" i="4"/>
  <c r="A17" i="4"/>
  <c r="B17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AC17" i="4"/>
  <c r="AH17" i="4"/>
  <c r="AI17" i="4"/>
  <c r="AJ17" i="4"/>
  <c r="AK17" i="4"/>
  <c r="AL17" i="4"/>
  <c r="A18" i="4"/>
  <c r="B18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AC18" i="4"/>
  <c r="AH18" i="4"/>
  <c r="AI18" i="4"/>
  <c r="AJ18" i="4"/>
  <c r="AK18" i="4"/>
  <c r="AL18" i="4"/>
  <c r="A19" i="4"/>
  <c r="B19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AC19" i="4"/>
  <c r="AH19" i="4"/>
  <c r="AI19" i="4"/>
  <c r="AJ19" i="4"/>
  <c r="AK19" i="4"/>
  <c r="AL19" i="4"/>
  <c r="A20" i="4"/>
  <c r="B20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AC20" i="4"/>
  <c r="AH20" i="4"/>
  <c r="AI20" i="4"/>
  <c r="AJ20" i="4"/>
  <c r="AK20" i="4"/>
  <c r="AL20" i="4"/>
  <c r="A21" i="4"/>
  <c r="B21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AC21" i="4"/>
  <c r="AH21" i="4"/>
  <c r="AI21" i="4"/>
  <c r="AJ21" i="4"/>
  <c r="AK21" i="4"/>
  <c r="AL21" i="4"/>
  <c r="A22" i="4"/>
  <c r="B22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AC22" i="4"/>
  <c r="AH22" i="4"/>
  <c r="AI22" i="4"/>
  <c r="AJ22" i="4"/>
  <c r="AK22" i="4"/>
  <c r="AL22" i="4"/>
  <c r="A23" i="4"/>
  <c r="B23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AC23" i="4"/>
  <c r="AH23" i="4"/>
  <c r="AI23" i="4"/>
  <c r="AJ23" i="4"/>
  <c r="AK23" i="4"/>
  <c r="AL23" i="4"/>
  <c r="A24" i="4"/>
  <c r="B24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AC24" i="4"/>
  <c r="AH24" i="4"/>
  <c r="AI24" i="4"/>
  <c r="AJ24" i="4"/>
  <c r="AK24" i="4"/>
  <c r="AL24" i="4"/>
  <c r="A25" i="4"/>
  <c r="B25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AC25" i="4"/>
  <c r="AH25" i="4"/>
  <c r="AI25" i="4"/>
  <c r="AJ25" i="4"/>
  <c r="AK25" i="4"/>
  <c r="AL25" i="4"/>
  <c r="A26" i="4"/>
  <c r="B26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AC26" i="4"/>
  <c r="AH26" i="4"/>
  <c r="AI26" i="4"/>
  <c r="AJ26" i="4"/>
  <c r="AK26" i="4"/>
  <c r="AL26" i="4"/>
  <c r="A27" i="4"/>
  <c r="B27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AC27" i="4"/>
  <c r="AH27" i="4"/>
  <c r="AI27" i="4"/>
  <c r="AJ27" i="4"/>
  <c r="AK27" i="4"/>
  <c r="AL27" i="4"/>
  <c r="A28" i="4"/>
  <c r="B28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AC28" i="4"/>
  <c r="AH28" i="4"/>
  <c r="AI28" i="4"/>
  <c r="AJ28" i="4"/>
  <c r="AK28" i="4"/>
  <c r="AL28" i="4"/>
  <c r="A29" i="4"/>
  <c r="B29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AC29" i="4"/>
  <c r="AH29" i="4"/>
  <c r="AI29" i="4"/>
  <c r="AJ29" i="4"/>
  <c r="AK29" i="4"/>
  <c r="AL29" i="4"/>
  <c r="A30" i="4"/>
  <c r="B30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AC30" i="4"/>
  <c r="AH30" i="4"/>
  <c r="AI30" i="4"/>
  <c r="AJ30" i="4"/>
  <c r="AK30" i="4"/>
  <c r="AL30" i="4"/>
  <c r="A31" i="4"/>
  <c r="B31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AC31" i="4"/>
  <c r="AH31" i="4"/>
  <c r="AI31" i="4"/>
  <c r="AJ31" i="4"/>
  <c r="AK31" i="4"/>
  <c r="AL31" i="4"/>
  <c r="A32" i="4"/>
  <c r="B32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AC32" i="4"/>
  <c r="AH32" i="4"/>
  <c r="AI32" i="4"/>
  <c r="AJ32" i="4"/>
  <c r="AK32" i="4"/>
  <c r="AL32" i="4"/>
  <c r="A33" i="4"/>
  <c r="B33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AC33" i="4"/>
  <c r="AH33" i="4"/>
  <c r="AI33" i="4"/>
  <c r="AJ33" i="4"/>
  <c r="AK33" i="4"/>
  <c r="AL33" i="4"/>
  <c r="A34" i="4"/>
  <c r="B34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AC34" i="4"/>
  <c r="AH34" i="4"/>
  <c r="AI34" i="4"/>
  <c r="AJ34" i="4"/>
  <c r="AK34" i="4"/>
  <c r="AL34" i="4"/>
  <c r="A35" i="4"/>
  <c r="B35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AC35" i="4"/>
  <c r="AH35" i="4"/>
  <c r="AI35" i="4"/>
  <c r="AJ35" i="4"/>
  <c r="AK35" i="4"/>
  <c r="AL35" i="4"/>
  <c r="A36" i="4"/>
  <c r="B36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AC36" i="4"/>
  <c r="AH36" i="4"/>
  <c r="AI36" i="4"/>
  <c r="AJ36" i="4"/>
  <c r="AK36" i="4"/>
  <c r="AL36" i="4"/>
  <c r="A37" i="4"/>
  <c r="B37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AC37" i="4"/>
  <c r="AH37" i="4"/>
  <c r="AI37" i="4"/>
  <c r="AJ37" i="4"/>
  <c r="AK37" i="4"/>
  <c r="AL37" i="4"/>
  <c r="A38" i="4"/>
  <c r="B38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AC38" i="4"/>
  <c r="AH38" i="4"/>
  <c r="AI38" i="4"/>
  <c r="AJ38" i="4"/>
  <c r="AK38" i="4"/>
  <c r="AL38" i="4"/>
  <c r="A39" i="4"/>
  <c r="B39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AC39" i="4"/>
  <c r="AH39" i="4"/>
  <c r="AI39" i="4"/>
  <c r="AJ39" i="4"/>
  <c r="AK39" i="4"/>
  <c r="AL39" i="4"/>
  <c r="A40" i="4"/>
  <c r="B40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AC40" i="4"/>
  <c r="AH40" i="4"/>
  <c r="AI40" i="4"/>
  <c r="AJ40" i="4"/>
  <c r="AK40" i="4"/>
  <c r="AL40" i="4"/>
  <c r="A41" i="4"/>
  <c r="B41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AC41" i="4"/>
  <c r="AH41" i="4"/>
  <c r="AI41" i="4"/>
  <c r="AJ41" i="4"/>
  <c r="AK41" i="4"/>
  <c r="AL41" i="4"/>
  <c r="A42" i="4"/>
  <c r="B42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AC42" i="4"/>
  <c r="AH42" i="4"/>
  <c r="AI42" i="4"/>
  <c r="AJ42" i="4"/>
  <c r="AK42" i="4"/>
  <c r="AL42" i="4"/>
  <c r="A43" i="4"/>
  <c r="B43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AC43" i="4"/>
  <c r="AH43" i="4"/>
  <c r="AI43" i="4"/>
  <c r="AJ43" i="4"/>
  <c r="AK43" i="4"/>
  <c r="AL43" i="4"/>
  <c r="A44" i="4"/>
  <c r="B44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AC44" i="4"/>
  <c r="AH44" i="4"/>
  <c r="AI44" i="4"/>
  <c r="AJ44" i="4"/>
  <c r="AK44" i="4"/>
  <c r="AL44" i="4"/>
  <c r="A45" i="4"/>
  <c r="B45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AC45" i="4"/>
  <c r="AH45" i="4"/>
  <c r="AI45" i="4"/>
  <c r="AJ45" i="4"/>
  <c r="AK45" i="4"/>
  <c r="AL45" i="4"/>
  <c r="A46" i="4"/>
  <c r="B46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AC46" i="4"/>
  <c r="AH46" i="4"/>
  <c r="AI46" i="4"/>
  <c r="AJ46" i="4"/>
  <c r="AK46" i="4"/>
  <c r="AL46" i="4"/>
  <c r="A47" i="4"/>
  <c r="B47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AC47" i="4"/>
  <c r="AH47" i="4"/>
  <c r="AI47" i="4"/>
  <c r="AJ47" i="4"/>
  <c r="AK47" i="4"/>
  <c r="AL47" i="4"/>
  <c r="A48" i="4"/>
  <c r="B48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AC48" i="4"/>
  <c r="AH48" i="4"/>
  <c r="AI48" i="4"/>
  <c r="AJ48" i="4"/>
  <c r="AK48" i="4"/>
  <c r="AL48" i="4"/>
  <c r="A49" i="4"/>
  <c r="B49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AC49" i="4"/>
  <c r="AH49" i="4"/>
  <c r="AI49" i="4"/>
  <c r="AJ49" i="4"/>
  <c r="AK49" i="4"/>
  <c r="AL49" i="4"/>
  <c r="A50" i="4"/>
  <c r="B50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AC50" i="4"/>
  <c r="AH50" i="4"/>
  <c r="AI50" i="4"/>
  <c r="AJ50" i="4"/>
  <c r="AK50" i="4"/>
  <c r="AL50" i="4"/>
  <c r="A51" i="4"/>
  <c r="B51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AC51" i="4"/>
  <c r="AH51" i="4"/>
  <c r="AI51" i="4"/>
  <c r="AJ51" i="4"/>
  <c r="AK51" i="4"/>
  <c r="AL51" i="4"/>
  <c r="A52" i="4"/>
  <c r="B52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AC52" i="4"/>
  <c r="AH52" i="4"/>
  <c r="AI52" i="4"/>
  <c r="AJ52" i="4"/>
  <c r="AK52" i="4"/>
  <c r="AL52" i="4"/>
  <c r="A53" i="4"/>
  <c r="B53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AC53" i="4"/>
  <c r="AH53" i="4"/>
  <c r="AI53" i="4"/>
  <c r="AJ53" i="4"/>
  <c r="AK53" i="4"/>
  <c r="AL53" i="4"/>
  <c r="A54" i="4"/>
  <c r="B54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AC54" i="4"/>
  <c r="AH54" i="4"/>
  <c r="AI54" i="4"/>
  <c r="AJ54" i="4"/>
  <c r="AK54" i="4"/>
  <c r="AL54" i="4"/>
  <c r="A55" i="4"/>
  <c r="B55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AC55" i="4"/>
  <c r="AH55" i="4"/>
  <c r="AI55" i="4"/>
  <c r="AJ55" i="4"/>
  <c r="AK55" i="4"/>
  <c r="AL55" i="4"/>
  <c r="A56" i="4"/>
  <c r="B56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AC56" i="4"/>
  <c r="AH56" i="4"/>
  <c r="AI56" i="4"/>
  <c r="AJ56" i="4"/>
  <c r="AK56" i="4"/>
  <c r="AL56" i="4"/>
  <c r="A57" i="4"/>
  <c r="B57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AC57" i="4"/>
  <c r="AH57" i="4"/>
  <c r="AI57" i="4"/>
  <c r="AJ57" i="4"/>
  <c r="AK57" i="4"/>
  <c r="AL57" i="4"/>
  <c r="A58" i="4"/>
  <c r="B58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AC58" i="4"/>
  <c r="AH58" i="4"/>
  <c r="AI58" i="4"/>
  <c r="AJ58" i="4"/>
  <c r="AK58" i="4"/>
  <c r="AL58" i="4"/>
  <c r="A59" i="4"/>
  <c r="B59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AC59" i="4"/>
  <c r="AH59" i="4"/>
  <c r="AI59" i="4"/>
  <c r="AJ59" i="4"/>
  <c r="AK59" i="4"/>
  <c r="AL59" i="4"/>
  <c r="A60" i="4"/>
  <c r="B60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AC60" i="4"/>
  <c r="AH60" i="4"/>
  <c r="AI60" i="4"/>
  <c r="AJ60" i="4"/>
  <c r="AK60" i="4"/>
  <c r="AL60" i="4"/>
  <c r="A61" i="4"/>
  <c r="B61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AC61" i="4"/>
  <c r="AH61" i="4"/>
  <c r="AI61" i="4"/>
  <c r="AJ61" i="4"/>
  <c r="AK61" i="4"/>
  <c r="AL61" i="4"/>
  <c r="A62" i="4"/>
  <c r="B62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AC62" i="4"/>
  <c r="AH62" i="4"/>
  <c r="AI62" i="4"/>
  <c r="AJ62" i="4"/>
  <c r="AK62" i="4"/>
  <c r="AL62" i="4"/>
  <c r="A63" i="4"/>
  <c r="B63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AC63" i="4"/>
  <c r="AH63" i="4"/>
  <c r="AI63" i="4"/>
  <c r="AJ63" i="4"/>
  <c r="AK63" i="4"/>
  <c r="AL63" i="4"/>
  <c r="A64" i="4"/>
  <c r="B64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AC64" i="4"/>
  <c r="AH64" i="4"/>
  <c r="AI64" i="4"/>
  <c r="AJ64" i="4"/>
  <c r="AK64" i="4"/>
  <c r="AL64" i="4"/>
  <c r="A65" i="4"/>
  <c r="B65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AC65" i="4"/>
  <c r="AH65" i="4"/>
  <c r="AI65" i="4"/>
  <c r="AJ65" i="4"/>
  <c r="AK65" i="4"/>
  <c r="AL65" i="4"/>
  <c r="A66" i="4"/>
  <c r="B66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AC66" i="4"/>
  <c r="AH66" i="4"/>
  <c r="AI66" i="4"/>
  <c r="AJ66" i="4"/>
  <c r="AK66" i="4"/>
  <c r="AL66" i="4"/>
  <c r="A67" i="4"/>
  <c r="B67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AC67" i="4"/>
  <c r="AH67" i="4"/>
  <c r="AI67" i="4"/>
  <c r="AJ67" i="4"/>
  <c r="AK67" i="4"/>
  <c r="AL67" i="4"/>
  <c r="A68" i="4"/>
  <c r="B68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AC68" i="4"/>
  <c r="AH68" i="4"/>
  <c r="AI68" i="4"/>
  <c r="AJ68" i="4"/>
  <c r="AK68" i="4"/>
  <c r="AL68" i="4"/>
  <c r="A69" i="4"/>
  <c r="B69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AC69" i="4"/>
  <c r="AH69" i="4"/>
  <c r="AI69" i="4"/>
  <c r="AJ69" i="4"/>
  <c r="AK69" i="4"/>
  <c r="AL69" i="4"/>
  <c r="A70" i="4"/>
  <c r="B70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AC70" i="4"/>
  <c r="AH70" i="4"/>
  <c r="AI70" i="4"/>
  <c r="AJ70" i="4"/>
  <c r="AK70" i="4"/>
  <c r="AL70" i="4"/>
  <c r="A71" i="4"/>
  <c r="B71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AC71" i="4"/>
  <c r="AH71" i="4"/>
  <c r="AI71" i="4"/>
  <c r="AJ71" i="4"/>
  <c r="AK71" i="4"/>
  <c r="AL71" i="4"/>
  <c r="A72" i="4"/>
  <c r="B72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AC72" i="4"/>
  <c r="AH72" i="4"/>
  <c r="AI72" i="4"/>
  <c r="AJ72" i="4"/>
  <c r="AK72" i="4"/>
  <c r="AL72" i="4"/>
  <c r="A73" i="4"/>
  <c r="B73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AC73" i="4"/>
  <c r="AH73" i="4"/>
  <c r="AI73" i="4"/>
  <c r="AJ73" i="4"/>
  <c r="AK73" i="4"/>
  <c r="AL73" i="4"/>
  <c r="A74" i="4"/>
  <c r="B74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AC74" i="4"/>
  <c r="AH74" i="4"/>
  <c r="AI74" i="4"/>
  <c r="AJ74" i="4"/>
  <c r="AK74" i="4"/>
  <c r="AL74" i="4"/>
  <c r="A75" i="4"/>
  <c r="B75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AC75" i="4"/>
  <c r="AH75" i="4"/>
  <c r="AI75" i="4"/>
  <c r="AJ75" i="4"/>
  <c r="AK75" i="4"/>
  <c r="AL75" i="4"/>
  <c r="A76" i="4"/>
  <c r="B76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AC76" i="4"/>
  <c r="AH76" i="4"/>
  <c r="AI76" i="4"/>
  <c r="AJ76" i="4"/>
  <c r="AK76" i="4"/>
  <c r="AL76" i="4"/>
  <c r="A77" i="4"/>
  <c r="B77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AC77" i="4"/>
  <c r="AH77" i="4"/>
  <c r="AI77" i="4"/>
  <c r="AJ77" i="4"/>
  <c r="AK77" i="4"/>
  <c r="AL77" i="4"/>
  <c r="A78" i="4"/>
  <c r="B78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AC78" i="4"/>
  <c r="AH78" i="4"/>
  <c r="AI78" i="4"/>
  <c r="AJ78" i="4"/>
  <c r="AK78" i="4"/>
  <c r="AL78" i="4"/>
  <c r="A79" i="4"/>
  <c r="B79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AC79" i="4"/>
  <c r="AH79" i="4"/>
  <c r="AI79" i="4"/>
  <c r="AJ79" i="4"/>
  <c r="AK79" i="4"/>
  <c r="AL79" i="4"/>
  <c r="A80" i="4"/>
  <c r="B80" i="4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AC80" i="4"/>
  <c r="AH80" i="4"/>
  <c r="AI80" i="4"/>
  <c r="AJ80" i="4"/>
  <c r="AK80" i="4"/>
  <c r="AL80" i="4"/>
  <c r="A81" i="4"/>
  <c r="B81" i="4"/>
  <c r="C81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AC81" i="4"/>
  <c r="AH81" i="4"/>
  <c r="AI81" i="4"/>
  <c r="AJ81" i="4"/>
  <c r="AK81" i="4"/>
  <c r="AL81" i="4"/>
  <c r="A82" i="4"/>
  <c r="B82" i="4"/>
  <c r="C82" i="4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AC82" i="4"/>
  <c r="AH82" i="4"/>
  <c r="AI82" i="4"/>
  <c r="AJ82" i="4"/>
  <c r="AK82" i="4"/>
  <c r="AL82" i="4"/>
  <c r="A83" i="4"/>
  <c r="B83" i="4"/>
  <c r="C83" i="4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AC83" i="4"/>
  <c r="AH83" i="4"/>
  <c r="AI83" i="4"/>
  <c r="AJ83" i="4"/>
  <c r="AK83" i="4"/>
  <c r="AL83" i="4"/>
  <c r="A84" i="4"/>
  <c r="B84" i="4"/>
  <c r="C84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AC84" i="4"/>
  <c r="AH84" i="4"/>
  <c r="AI84" i="4"/>
  <c r="AJ84" i="4"/>
  <c r="AK84" i="4"/>
  <c r="AL84" i="4"/>
  <c r="A85" i="4"/>
  <c r="B85" i="4"/>
  <c r="C85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AC85" i="4"/>
  <c r="AH85" i="4"/>
  <c r="AI85" i="4"/>
  <c r="AJ85" i="4"/>
  <c r="AK85" i="4"/>
  <c r="AL85" i="4"/>
  <c r="A86" i="4"/>
  <c r="B86" i="4"/>
  <c r="C86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AC86" i="4"/>
  <c r="AH86" i="4"/>
  <c r="AI86" i="4"/>
  <c r="AJ86" i="4"/>
  <c r="AK86" i="4"/>
  <c r="AL86" i="4"/>
  <c r="A87" i="4"/>
  <c r="B87" i="4"/>
  <c r="C87" i="4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AC87" i="4"/>
  <c r="AH87" i="4"/>
  <c r="AI87" i="4"/>
  <c r="AJ87" i="4"/>
  <c r="AK87" i="4"/>
  <c r="AL87" i="4"/>
  <c r="A88" i="4"/>
  <c r="B88" i="4"/>
  <c r="C88" i="4"/>
  <c r="D88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AC88" i="4"/>
  <c r="AH88" i="4"/>
  <c r="AI88" i="4"/>
  <c r="AJ88" i="4"/>
  <c r="AK88" i="4"/>
  <c r="AL88" i="4"/>
  <c r="A89" i="4"/>
  <c r="B89" i="4"/>
  <c r="C89" i="4"/>
  <c r="D89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AC89" i="4"/>
  <c r="AH89" i="4"/>
  <c r="AI89" i="4"/>
  <c r="AJ89" i="4"/>
  <c r="AK89" i="4"/>
  <c r="AL89" i="4"/>
  <c r="A90" i="4"/>
  <c r="B90" i="4"/>
  <c r="C90" i="4"/>
  <c r="D90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AC90" i="4"/>
  <c r="AH90" i="4"/>
  <c r="AI90" i="4"/>
  <c r="AJ90" i="4"/>
  <c r="AK90" i="4"/>
  <c r="AL90" i="4"/>
  <c r="A91" i="4"/>
  <c r="B91" i="4"/>
  <c r="C91" i="4"/>
  <c r="D91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AC91" i="4"/>
  <c r="AH91" i="4"/>
  <c r="AI91" i="4"/>
  <c r="AJ91" i="4"/>
  <c r="AK91" i="4"/>
  <c r="AL91" i="4"/>
  <c r="A92" i="4"/>
  <c r="B92" i="4"/>
  <c r="C92" i="4"/>
  <c r="D92" i="4"/>
  <c r="E92" i="4"/>
  <c r="F92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AC92" i="4"/>
  <c r="AH92" i="4"/>
  <c r="AI92" i="4"/>
  <c r="AJ92" i="4"/>
  <c r="AK92" i="4"/>
  <c r="AL92" i="4"/>
  <c r="A93" i="4"/>
  <c r="B93" i="4"/>
  <c r="C93" i="4"/>
  <c r="D93" i="4"/>
  <c r="E93" i="4"/>
  <c r="F93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AC93" i="4"/>
  <c r="AH93" i="4"/>
  <c r="AI93" i="4"/>
  <c r="AJ93" i="4"/>
  <c r="AK93" i="4"/>
  <c r="AL93" i="4"/>
  <c r="A94" i="4"/>
  <c r="B94" i="4"/>
  <c r="C94" i="4"/>
  <c r="D94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AC94" i="4"/>
  <c r="AH94" i="4"/>
  <c r="AI94" i="4"/>
  <c r="AJ94" i="4"/>
  <c r="AK94" i="4"/>
  <c r="AL94" i="4"/>
  <c r="A95" i="4"/>
  <c r="B95" i="4"/>
  <c r="C95" i="4"/>
  <c r="D95" i="4"/>
  <c r="E95" i="4"/>
  <c r="F95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AC95" i="4"/>
  <c r="AH95" i="4"/>
  <c r="AI95" i="4"/>
  <c r="AJ95" i="4"/>
  <c r="AK95" i="4"/>
  <c r="AL95" i="4"/>
  <c r="A96" i="4"/>
  <c r="B96" i="4"/>
  <c r="C96" i="4"/>
  <c r="D96" i="4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AC96" i="4"/>
  <c r="AH96" i="4"/>
  <c r="AI96" i="4"/>
  <c r="AJ96" i="4"/>
  <c r="AK96" i="4"/>
  <c r="AL96" i="4"/>
  <c r="A97" i="4"/>
  <c r="B97" i="4"/>
  <c r="C97" i="4"/>
  <c r="D97" i="4"/>
  <c r="E97" i="4"/>
  <c r="F97" i="4"/>
  <c r="G97" i="4"/>
  <c r="H97" i="4"/>
  <c r="I97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AC97" i="4"/>
  <c r="AH97" i="4"/>
  <c r="AI97" i="4"/>
  <c r="AJ97" i="4"/>
  <c r="AK97" i="4"/>
  <c r="AL97" i="4"/>
  <c r="A98" i="4"/>
  <c r="B98" i="4"/>
  <c r="C98" i="4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AC98" i="4"/>
  <c r="AH98" i="4"/>
  <c r="AI98" i="4"/>
  <c r="AJ98" i="4"/>
  <c r="AK98" i="4"/>
  <c r="AL98" i="4"/>
  <c r="A99" i="4"/>
  <c r="B99" i="4"/>
  <c r="C99" i="4"/>
  <c r="D99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AC99" i="4"/>
  <c r="AH99" i="4"/>
  <c r="AI99" i="4"/>
  <c r="AJ99" i="4"/>
  <c r="AK99" i="4"/>
  <c r="AL99" i="4"/>
  <c r="A100" i="4"/>
  <c r="B100" i="4"/>
  <c r="C100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AC100" i="4"/>
  <c r="AH100" i="4"/>
  <c r="AI100" i="4"/>
  <c r="AJ100" i="4"/>
  <c r="AK100" i="4"/>
  <c r="AL100" i="4"/>
  <c r="A101" i="4"/>
  <c r="B101" i="4"/>
  <c r="C101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AC101" i="4"/>
  <c r="AH101" i="4"/>
  <c r="AI101" i="4"/>
  <c r="AJ101" i="4"/>
  <c r="AK101" i="4"/>
  <c r="AL101" i="4"/>
  <c r="A102" i="4"/>
  <c r="B102" i="4"/>
  <c r="C102" i="4"/>
  <c r="D102" i="4"/>
  <c r="E102" i="4"/>
  <c r="F102" i="4"/>
  <c r="G102" i="4"/>
  <c r="H102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AC102" i="4"/>
  <c r="AH102" i="4"/>
  <c r="AI102" i="4"/>
  <c r="AJ102" i="4"/>
  <c r="AK102" i="4"/>
  <c r="AL102" i="4"/>
  <c r="A103" i="4"/>
  <c r="B103" i="4"/>
  <c r="C103" i="4"/>
  <c r="D103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AC103" i="4"/>
  <c r="AH103" i="4"/>
  <c r="AI103" i="4"/>
  <c r="AJ103" i="4"/>
  <c r="AK103" i="4"/>
  <c r="AL103" i="4"/>
  <c r="A104" i="4"/>
  <c r="B104" i="4"/>
  <c r="C104" i="4"/>
  <c r="D104" i="4"/>
  <c r="E104" i="4"/>
  <c r="F104" i="4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AC104" i="4"/>
  <c r="AH104" i="4"/>
  <c r="AI104" i="4"/>
  <c r="AJ104" i="4"/>
  <c r="AK104" i="4"/>
  <c r="AL104" i="4"/>
  <c r="A105" i="4"/>
  <c r="B105" i="4"/>
  <c r="C105" i="4"/>
  <c r="D10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AC105" i="4"/>
  <c r="AH105" i="4"/>
  <c r="AI105" i="4"/>
  <c r="AJ105" i="4"/>
  <c r="AK105" i="4"/>
  <c r="AL105" i="4"/>
  <c r="A106" i="4"/>
  <c r="B106" i="4"/>
  <c r="C106" i="4"/>
  <c r="D106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AC106" i="4"/>
  <c r="AH106" i="4"/>
  <c r="AI106" i="4"/>
  <c r="AJ106" i="4"/>
  <c r="AK106" i="4"/>
  <c r="AL106" i="4"/>
  <c r="A107" i="4"/>
  <c r="B107" i="4"/>
  <c r="C107" i="4"/>
  <c r="D107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AC107" i="4"/>
  <c r="AH107" i="4"/>
  <c r="AI107" i="4"/>
  <c r="AJ107" i="4"/>
  <c r="AK107" i="4"/>
  <c r="AL107" i="4"/>
  <c r="A108" i="4"/>
  <c r="B108" i="4"/>
  <c r="C108" i="4"/>
  <c r="D108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AC108" i="4"/>
  <c r="AH108" i="4"/>
  <c r="AI108" i="4"/>
  <c r="AJ108" i="4"/>
  <c r="AK108" i="4"/>
  <c r="AL108" i="4"/>
  <c r="A109" i="4"/>
  <c r="B109" i="4"/>
  <c r="C109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AC109" i="4"/>
  <c r="AH109" i="4"/>
  <c r="AI109" i="4"/>
  <c r="AJ109" i="4"/>
  <c r="AK109" i="4"/>
  <c r="AL109" i="4"/>
  <c r="A110" i="4"/>
  <c r="B110" i="4"/>
  <c r="C110" i="4"/>
  <c r="D110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AC110" i="4"/>
  <c r="AH110" i="4"/>
  <c r="AI110" i="4"/>
  <c r="AJ110" i="4"/>
  <c r="AK110" i="4"/>
  <c r="AL110" i="4"/>
  <c r="A111" i="4"/>
  <c r="B111" i="4"/>
  <c r="C111" i="4"/>
  <c r="D111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AC111" i="4"/>
  <c r="AH111" i="4"/>
  <c r="AI111" i="4"/>
  <c r="AJ111" i="4"/>
  <c r="AK111" i="4"/>
  <c r="AL111" i="4"/>
  <c r="A112" i="4"/>
  <c r="B112" i="4"/>
  <c r="C112" i="4"/>
  <c r="D112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AC112" i="4"/>
  <c r="AH112" i="4"/>
  <c r="AI112" i="4"/>
  <c r="AJ112" i="4"/>
  <c r="AK112" i="4"/>
  <c r="AL112" i="4"/>
  <c r="A113" i="4"/>
  <c r="B113" i="4"/>
  <c r="C113" i="4"/>
  <c r="D113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AC113" i="4"/>
  <c r="AH113" i="4"/>
  <c r="AI113" i="4"/>
  <c r="AJ113" i="4"/>
  <c r="AK113" i="4"/>
  <c r="AL113" i="4"/>
  <c r="A114" i="4"/>
  <c r="B114" i="4"/>
  <c r="C114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AC114" i="4"/>
  <c r="AH114" i="4"/>
  <c r="AI114" i="4"/>
  <c r="AJ114" i="4"/>
  <c r="AK114" i="4"/>
  <c r="AL114" i="4"/>
  <c r="A115" i="4"/>
  <c r="B115" i="4"/>
  <c r="C115" i="4"/>
  <c r="D115" i="4"/>
  <c r="E115" i="4"/>
  <c r="F115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AC115" i="4"/>
  <c r="AH115" i="4"/>
  <c r="AI115" i="4"/>
  <c r="AJ115" i="4"/>
  <c r="AK115" i="4"/>
  <c r="AL115" i="4"/>
  <c r="A116" i="4"/>
  <c r="B116" i="4"/>
  <c r="C116" i="4"/>
  <c r="D116" i="4"/>
  <c r="E116" i="4"/>
  <c r="F116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AC116" i="4"/>
  <c r="AH116" i="4"/>
  <c r="AI116" i="4"/>
  <c r="AJ116" i="4"/>
  <c r="AK116" i="4"/>
  <c r="AL116" i="4"/>
  <c r="A117" i="4"/>
  <c r="B117" i="4"/>
  <c r="C117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AC117" i="4"/>
  <c r="AH117" i="4"/>
  <c r="AI117" i="4"/>
  <c r="AJ117" i="4"/>
  <c r="AK117" i="4"/>
  <c r="AL117" i="4"/>
  <c r="A118" i="4"/>
  <c r="B118" i="4"/>
  <c r="C118" i="4"/>
  <c r="D118" i="4"/>
  <c r="E118" i="4"/>
  <c r="F118" i="4"/>
  <c r="G118" i="4"/>
  <c r="H118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AC118" i="4"/>
  <c r="AH118" i="4"/>
  <c r="AI118" i="4"/>
  <c r="AJ118" i="4"/>
  <c r="AK118" i="4"/>
  <c r="AL118" i="4"/>
  <c r="A119" i="4"/>
  <c r="B119" i="4"/>
  <c r="C119" i="4"/>
  <c r="D119" i="4"/>
  <c r="E119" i="4"/>
  <c r="F119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AC119" i="4"/>
  <c r="AH119" i="4"/>
  <c r="AI119" i="4"/>
  <c r="AJ119" i="4"/>
  <c r="AK119" i="4"/>
  <c r="AL119" i="4"/>
  <c r="A120" i="4"/>
  <c r="B120" i="4"/>
  <c r="C120" i="4"/>
  <c r="D120" i="4"/>
  <c r="E120" i="4"/>
  <c r="F120" i="4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AC120" i="4"/>
  <c r="AH120" i="4"/>
  <c r="AI120" i="4"/>
  <c r="AJ120" i="4"/>
  <c r="AK120" i="4"/>
  <c r="AL120" i="4"/>
  <c r="A121" i="4"/>
  <c r="B121" i="4"/>
  <c r="C121" i="4"/>
  <c r="D121" i="4"/>
  <c r="E121" i="4"/>
  <c r="F121" i="4"/>
  <c r="G121" i="4"/>
  <c r="H121" i="4"/>
  <c r="I121" i="4"/>
  <c r="J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AC121" i="4"/>
  <c r="AH121" i="4"/>
  <c r="AI121" i="4"/>
  <c r="AJ121" i="4"/>
  <c r="AK121" i="4"/>
  <c r="AL121" i="4"/>
  <c r="A122" i="4"/>
  <c r="B122" i="4"/>
  <c r="C122" i="4"/>
  <c r="D122" i="4"/>
  <c r="E122" i="4"/>
  <c r="F122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AC122" i="4"/>
  <c r="AH122" i="4"/>
  <c r="AI122" i="4"/>
  <c r="AJ122" i="4"/>
  <c r="AK122" i="4"/>
  <c r="AL122" i="4"/>
  <c r="A123" i="4"/>
  <c r="B123" i="4"/>
  <c r="C123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AC123" i="4"/>
  <c r="AH123" i="4"/>
  <c r="AI123" i="4"/>
  <c r="AJ123" i="4"/>
  <c r="AK123" i="4"/>
  <c r="AL123" i="4"/>
  <c r="A124" i="4"/>
  <c r="B124" i="4"/>
  <c r="C124" i="4"/>
  <c r="D124" i="4"/>
  <c r="E124" i="4"/>
  <c r="F124" i="4"/>
  <c r="G124" i="4"/>
  <c r="H124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AC124" i="4"/>
  <c r="AH124" i="4"/>
  <c r="AI124" i="4"/>
  <c r="AJ124" i="4"/>
  <c r="AK124" i="4"/>
  <c r="AL124" i="4"/>
  <c r="A125" i="4"/>
  <c r="B125" i="4"/>
  <c r="C125" i="4"/>
  <c r="D125" i="4"/>
  <c r="E125" i="4"/>
  <c r="F125" i="4"/>
  <c r="G125" i="4"/>
  <c r="H125" i="4"/>
  <c r="I125" i="4"/>
  <c r="J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AC125" i="4"/>
  <c r="AH125" i="4"/>
  <c r="AI125" i="4"/>
  <c r="AJ125" i="4"/>
  <c r="AK125" i="4"/>
  <c r="AL125" i="4"/>
  <c r="A126" i="4"/>
  <c r="B126" i="4"/>
  <c r="C126" i="4"/>
  <c r="D126" i="4"/>
  <c r="E126" i="4"/>
  <c r="F126" i="4"/>
  <c r="G126" i="4"/>
  <c r="H126" i="4"/>
  <c r="I126" i="4"/>
  <c r="J126" i="4"/>
  <c r="K126" i="4"/>
  <c r="L126" i="4"/>
  <c r="M126" i="4"/>
  <c r="N126" i="4"/>
  <c r="O126" i="4"/>
  <c r="P126" i="4"/>
  <c r="Q126" i="4"/>
  <c r="R126" i="4"/>
  <c r="S126" i="4"/>
  <c r="T126" i="4"/>
  <c r="U126" i="4"/>
  <c r="V126" i="4"/>
  <c r="W126" i="4"/>
  <c r="X126" i="4"/>
  <c r="AC126" i="4"/>
  <c r="AH126" i="4"/>
  <c r="AI126" i="4"/>
  <c r="AJ126" i="4"/>
  <c r="AK126" i="4"/>
  <c r="AL126" i="4"/>
  <c r="A127" i="4"/>
  <c r="B127" i="4"/>
  <c r="C127" i="4"/>
  <c r="D127" i="4"/>
  <c r="E127" i="4"/>
  <c r="F127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AC127" i="4"/>
  <c r="AH127" i="4"/>
  <c r="AI127" i="4"/>
  <c r="AJ127" i="4"/>
  <c r="AK127" i="4"/>
  <c r="AL127" i="4"/>
  <c r="A128" i="4"/>
  <c r="B128" i="4"/>
  <c r="C128" i="4"/>
  <c r="D128" i="4"/>
  <c r="E128" i="4"/>
  <c r="F128" i="4"/>
  <c r="G128" i="4"/>
  <c r="H128" i="4"/>
  <c r="I128" i="4"/>
  <c r="J128" i="4"/>
  <c r="K128" i="4"/>
  <c r="L128" i="4"/>
  <c r="M128" i="4"/>
  <c r="N128" i="4"/>
  <c r="O128" i="4"/>
  <c r="P128" i="4"/>
  <c r="Q128" i="4"/>
  <c r="R128" i="4"/>
  <c r="S128" i="4"/>
  <c r="T128" i="4"/>
  <c r="U128" i="4"/>
  <c r="V128" i="4"/>
  <c r="W128" i="4"/>
  <c r="X128" i="4"/>
  <c r="AC128" i="4"/>
  <c r="AH128" i="4"/>
  <c r="AI128" i="4"/>
  <c r="AJ128" i="4"/>
  <c r="AK128" i="4"/>
  <c r="AL128" i="4"/>
  <c r="A129" i="4"/>
  <c r="B129" i="4"/>
  <c r="C129" i="4"/>
  <c r="D129" i="4"/>
  <c r="E129" i="4"/>
  <c r="F129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W129" i="4"/>
  <c r="X129" i="4"/>
  <c r="AC129" i="4"/>
  <c r="AH129" i="4"/>
  <c r="AI129" i="4"/>
  <c r="AJ129" i="4"/>
  <c r="AK129" i="4"/>
  <c r="AL129" i="4"/>
  <c r="A130" i="4"/>
  <c r="B130" i="4"/>
  <c r="C130" i="4"/>
  <c r="D130" i="4"/>
  <c r="E130" i="4"/>
  <c r="F130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W130" i="4"/>
  <c r="X130" i="4"/>
  <c r="AC130" i="4"/>
  <c r="AH130" i="4"/>
  <c r="AI130" i="4"/>
  <c r="AJ130" i="4"/>
  <c r="AK130" i="4"/>
  <c r="AL130" i="4"/>
  <c r="A131" i="4"/>
  <c r="B131" i="4"/>
  <c r="C131" i="4"/>
  <c r="D131" i="4"/>
  <c r="E131" i="4"/>
  <c r="F131" i="4"/>
  <c r="G131" i="4"/>
  <c r="H131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V131" i="4"/>
  <c r="W131" i="4"/>
  <c r="X131" i="4"/>
  <c r="AC131" i="4"/>
  <c r="AH131" i="4"/>
  <c r="AI131" i="4"/>
  <c r="AJ131" i="4"/>
  <c r="AK131" i="4"/>
  <c r="AL131" i="4"/>
  <c r="A132" i="4"/>
  <c r="B132" i="4"/>
  <c r="C132" i="4"/>
  <c r="D132" i="4"/>
  <c r="E132" i="4"/>
  <c r="F132" i="4"/>
  <c r="G132" i="4"/>
  <c r="H132" i="4"/>
  <c r="I132" i="4"/>
  <c r="J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AC132" i="4"/>
  <c r="AH132" i="4"/>
  <c r="AI132" i="4"/>
  <c r="AJ132" i="4"/>
  <c r="AK132" i="4"/>
  <c r="AL132" i="4"/>
  <c r="A133" i="4"/>
  <c r="B133" i="4"/>
  <c r="C133" i="4"/>
  <c r="D133" i="4"/>
  <c r="E133" i="4"/>
  <c r="F133" i="4"/>
  <c r="G133" i="4"/>
  <c r="H133" i="4"/>
  <c r="I133" i="4"/>
  <c r="J133" i="4"/>
  <c r="K133" i="4"/>
  <c r="L133" i="4"/>
  <c r="M133" i="4"/>
  <c r="N133" i="4"/>
  <c r="O133" i="4"/>
  <c r="P133" i="4"/>
  <c r="Q133" i="4"/>
  <c r="R133" i="4"/>
  <c r="S133" i="4"/>
  <c r="T133" i="4"/>
  <c r="U133" i="4"/>
  <c r="V133" i="4"/>
  <c r="W133" i="4"/>
  <c r="X133" i="4"/>
  <c r="AC133" i="4"/>
  <c r="AH133" i="4"/>
  <c r="AI133" i="4"/>
  <c r="AJ133" i="4"/>
  <c r="AK133" i="4"/>
  <c r="AL133" i="4"/>
  <c r="A134" i="4"/>
  <c r="B134" i="4"/>
  <c r="C134" i="4"/>
  <c r="D134" i="4"/>
  <c r="E134" i="4"/>
  <c r="F134" i="4"/>
  <c r="G134" i="4"/>
  <c r="H134" i="4"/>
  <c r="I134" i="4"/>
  <c r="J134" i="4"/>
  <c r="K134" i="4"/>
  <c r="L134" i="4"/>
  <c r="M134" i="4"/>
  <c r="N134" i="4"/>
  <c r="O134" i="4"/>
  <c r="P134" i="4"/>
  <c r="Q134" i="4"/>
  <c r="R134" i="4"/>
  <c r="S134" i="4"/>
  <c r="T134" i="4"/>
  <c r="U134" i="4"/>
  <c r="V134" i="4"/>
  <c r="W134" i="4"/>
  <c r="X134" i="4"/>
  <c r="AC134" i="4"/>
  <c r="AH134" i="4"/>
  <c r="AI134" i="4"/>
  <c r="AJ134" i="4"/>
  <c r="AK134" i="4"/>
  <c r="AL134" i="4"/>
  <c r="A135" i="4"/>
  <c r="B135" i="4"/>
  <c r="C135" i="4"/>
  <c r="D135" i="4"/>
  <c r="E135" i="4"/>
  <c r="F135" i="4"/>
  <c r="G135" i="4"/>
  <c r="H135" i="4"/>
  <c r="I135" i="4"/>
  <c r="J135" i="4"/>
  <c r="K135" i="4"/>
  <c r="L135" i="4"/>
  <c r="M135" i="4"/>
  <c r="N135" i="4"/>
  <c r="O135" i="4"/>
  <c r="P135" i="4"/>
  <c r="Q135" i="4"/>
  <c r="R135" i="4"/>
  <c r="S135" i="4"/>
  <c r="T135" i="4"/>
  <c r="U135" i="4"/>
  <c r="V135" i="4"/>
  <c r="W135" i="4"/>
  <c r="X135" i="4"/>
  <c r="AC135" i="4"/>
  <c r="AH135" i="4"/>
  <c r="AI135" i="4"/>
  <c r="AJ135" i="4"/>
  <c r="AK135" i="4"/>
  <c r="AL135" i="4"/>
  <c r="A136" i="4"/>
  <c r="B136" i="4"/>
  <c r="C136" i="4"/>
  <c r="D136" i="4"/>
  <c r="E136" i="4"/>
  <c r="F136" i="4"/>
  <c r="G136" i="4"/>
  <c r="H136" i="4"/>
  <c r="I136" i="4"/>
  <c r="J136" i="4"/>
  <c r="K136" i="4"/>
  <c r="L136" i="4"/>
  <c r="M136" i="4"/>
  <c r="N136" i="4"/>
  <c r="O136" i="4"/>
  <c r="P136" i="4"/>
  <c r="Q136" i="4"/>
  <c r="R136" i="4"/>
  <c r="S136" i="4"/>
  <c r="T136" i="4"/>
  <c r="U136" i="4"/>
  <c r="V136" i="4"/>
  <c r="W136" i="4"/>
  <c r="X136" i="4"/>
  <c r="AC136" i="4"/>
  <c r="AH136" i="4"/>
  <c r="AI136" i="4"/>
  <c r="AJ136" i="4"/>
  <c r="AK136" i="4"/>
  <c r="AL136" i="4"/>
  <c r="A137" i="4"/>
  <c r="B137" i="4"/>
  <c r="C137" i="4"/>
  <c r="D137" i="4"/>
  <c r="E137" i="4"/>
  <c r="F137" i="4"/>
  <c r="G137" i="4"/>
  <c r="H137" i="4"/>
  <c r="I137" i="4"/>
  <c r="J137" i="4"/>
  <c r="K137" i="4"/>
  <c r="L137" i="4"/>
  <c r="M137" i="4"/>
  <c r="N137" i="4"/>
  <c r="O137" i="4"/>
  <c r="P137" i="4"/>
  <c r="Q137" i="4"/>
  <c r="R137" i="4"/>
  <c r="S137" i="4"/>
  <c r="T137" i="4"/>
  <c r="U137" i="4"/>
  <c r="V137" i="4"/>
  <c r="W137" i="4"/>
  <c r="X137" i="4"/>
  <c r="AC137" i="4"/>
  <c r="AH137" i="4"/>
  <c r="AI137" i="4"/>
  <c r="AJ137" i="4"/>
  <c r="AK137" i="4"/>
  <c r="AL137" i="4"/>
  <c r="A138" i="4"/>
  <c r="B138" i="4"/>
  <c r="C138" i="4"/>
  <c r="D138" i="4"/>
  <c r="E138" i="4"/>
  <c r="F138" i="4"/>
  <c r="G138" i="4"/>
  <c r="H138" i="4"/>
  <c r="I138" i="4"/>
  <c r="J138" i="4"/>
  <c r="K138" i="4"/>
  <c r="L138" i="4"/>
  <c r="M138" i="4"/>
  <c r="N138" i="4"/>
  <c r="O138" i="4"/>
  <c r="P138" i="4"/>
  <c r="Q138" i="4"/>
  <c r="R138" i="4"/>
  <c r="S138" i="4"/>
  <c r="T138" i="4"/>
  <c r="U138" i="4"/>
  <c r="V138" i="4"/>
  <c r="W138" i="4"/>
  <c r="X138" i="4"/>
  <c r="AC138" i="4"/>
  <c r="AH138" i="4"/>
  <c r="AI138" i="4"/>
  <c r="AJ138" i="4"/>
  <c r="AK138" i="4"/>
  <c r="AL138" i="4"/>
  <c r="A139" i="4"/>
  <c r="B139" i="4"/>
  <c r="C139" i="4"/>
  <c r="D139" i="4"/>
  <c r="E139" i="4"/>
  <c r="F139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T139" i="4"/>
  <c r="U139" i="4"/>
  <c r="V139" i="4"/>
  <c r="W139" i="4"/>
  <c r="X139" i="4"/>
  <c r="AC139" i="4"/>
  <c r="AH139" i="4"/>
  <c r="AI139" i="4"/>
  <c r="AJ139" i="4"/>
  <c r="AK139" i="4"/>
  <c r="AL139" i="4"/>
  <c r="A140" i="4"/>
  <c r="B140" i="4"/>
  <c r="C140" i="4"/>
  <c r="D140" i="4"/>
  <c r="E140" i="4"/>
  <c r="F140" i="4"/>
  <c r="G140" i="4"/>
  <c r="H140" i="4"/>
  <c r="I140" i="4"/>
  <c r="J140" i="4"/>
  <c r="K140" i="4"/>
  <c r="L140" i="4"/>
  <c r="M140" i="4"/>
  <c r="N140" i="4"/>
  <c r="O140" i="4"/>
  <c r="P140" i="4"/>
  <c r="Q140" i="4"/>
  <c r="R140" i="4"/>
  <c r="S140" i="4"/>
  <c r="T140" i="4"/>
  <c r="U140" i="4"/>
  <c r="V140" i="4"/>
  <c r="W140" i="4"/>
  <c r="X140" i="4"/>
  <c r="AC140" i="4"/>
  <c r="AH140" i="4"/>
  <c r="AI140" i="4"/>
  <c r="AJ140" i="4"/>
  <c r="AK140" i="4"/>
  <c r="AL140" i="4"/>
  <c r="A141" i="4"/>
  <c r="B141" i="4"/>
  <c r="C141" i="4"/>
  <c r="D141" i="4"/>
  <c r="E141" i="4"/>
  <c r="F141" i="4"/>
  <c r="G141" i="4"/>
  <c r="H141" i="4"/>
  <c r="I141" i="4"/>
  <c r="J141" i="4"/>
  <c r="K141" i="4"/>
  <c r="L141" i="4"/>
  <c r="M141" i="4"/>
  <c r="N141" i="4"/>
  <c r="O141" i="4"/>
  <c r="P141" i="4"/>
  <c r="Q141" i="4"/>
  <c r="R141" i="4"/>
  <c r="S141" i="4"/>
  <c r="T141" i="4"/>
  <c r="U141" i="4"/>
  <c r="V141" i="4"/>
  <c r="W141" i="4"/>
  <c r="X141" i="4"/>
  <c r="AC141" i="4"/>
  <c r="AH141" i="4"/>
  <c r="AI141" i="4"/>
  <c r="AJ141" i="4"/>
  <c r="AK141" i="4"/>
  <c r="AL141" i="4"/>
  <c r="A142" i="4"/>
  <c r="B142" i="4"/>
  <c r="C142" i="4"/>
  <c r="D142" i="4"/>
  <c r="E142" i="4"/>
  <c r="F142" i="4"/>
  <c r="G142" i="4"/>
  <c r="H142" i="4"/>
  <c r="I142" i="4"/>
  <c r="J142" i="4"/>
  <c r="K142" i="4"/>
  <c r="L142" i="4"/>
  <c r="M142" i="4"/>
  <c r="N142" i="4"/>
  <c r="O142" i="4"/>
  <c r="P142" i="4"/>
  <c r="Q142" i="4"/>
  <c r="R142" i="4"/>
  <c r="S142" i="4"/>
  <c r="T142" i="4"/>
  <c r="U142" i="4"/>
  <c r="V142" i="4"/>
  <c r="W142" i="4"/>
  <c r="X142" i="4"/>
  <c r="AC142" i="4"/>
  <c r="AH142" i="4"/>
  <c r="AI142" i="4"/>
  <c r="AJ142" i="4"/>
  <c r="AK142" i="4"/>
  <c r="AL142" i="4"/>
  <c r="A143" i="4"/>
  <c r="B143" i="4"/>
  <c r="C143" i="4"/>
  <c r="D143" i="4"/>
  <c r="E143" i="4"/>
  <c r="F143" i="4"/>
  <c r="G143" i="4"/>
  <c r="H143" i="4"/>
  <c r="I143" i="4"/>
  <c r="J143" i="4"/>
  <c r="K143" i="4"/>
  <c r="L143" i="4"/>
  <c r="M143" i="4"/>
  <c r="N143" i="4"/>
  <c r="O143" i="4"/>
  <c r="P143" i="4"/>
  <c r="Q143" i="4"/>
  <c r="R143" i="4"/>
  <c r="S143" i="4"/>
  <c r="T143" i="4"/>
  <c r="U143" i="4"/>
  <c r="V143" i="4"/>
  <c r="W143" i="4"/>
  <c r="X143" i="4"/>
  <c r="AC143" i="4"/>
  <c r="AH143" i="4"/>
  <c r="AI143" i="4"/>
  <c r="AJ143" i="4"/>
  <c r="AK143" i="4"/>
  <c r="AL143" i="4"/>
  <c r="A144" i="4"/>
  <c r="B144" i="4"/>
  <c r="C144" i="4"/>
  <c r="D144" i="4"/>
  <c r="E144" i="4"/>
  <c r="F144" i="4"/>
  <c r="G144" i="4"/>
  <c r="H144" i="4"/>
  <c r="I144" i="4"/>
  <c r="J144" i="4"/>
  <c r="K144" i="4"/>
  <c r="L144" i="4"/>
  <c r="M144" i="4"/>
  <c r="N144" i="4"/>
  <c r="O144" i="4"/>
  <c r="P144" i="4"/>
  <c r="Q144" i="4"/>
  <c r="R144" i="4"/>
  <c r="S144" i="4"/>
  <c r="T144" i="4"/>
  <c r="U144" i="4"/>
  <c r="V144" i="4"/>
  <c r="W144" i="4"/>
  <c r="X144" i="4"/>
  <c r="AC144" i="4"/>
  <c r="AH144" i="4"/>
  <c r="AI144" i="4"/>
  <c r="AJ144" i="4"/>
  <c r="AK144" i="4"/>
  <c r="AL144" i="4"/>
  <c r="A145" i="4"/>
  <c r="B145" i="4"/>
  <c r="C145" i="4"/>
  <c r="D145" i="4"/>
  <c r="E145" i="4"/>
  <c r="F145" i="4"/>
  <c r="G145" i="4"/>
  <c r="H145" i="4"/>
  <c r="I145" i="4"/>
  <c r="J145" i="4"/>
  <c r="K145" i="4"/>
  <c r="L145" i="4"/>
  <c r="M145" i="4"/>
  <c r="N145" i="4"/>
  <c r="O145" i="4"/>
  <c r="P145" i="4"/>
  <c r="Q145" i="4"/>
  <c r="R145" i="4"/>
  <c r="S145" i="4"/>
  <c r="T145" i="4"/>
  <c r="U145" i="4"/>
  <c r="V145" i="4"/>
  <c r="W145" i="4"/>
  <c r="X145" i="4"/>
  <c r="AC145" i="4"/>
  <c r="AH145" i="4"/>
  <c r="AI145" i="4"/>
  <c r="AJ145" i="4"/>
  <c r="AK145" i="4"/>
  <c r="AL145" i="4"/>
  <c r="A146" i="4"/>
  <c r="B146" i="4"/>
  <c r="C146" i="4"/>
  <c r="D146" i="4"/>
  <c r="E146" i="4"/>
  <c r="F146" i="4"/>
  <c r="G146" i="4"/>
  <c r="H146" i="4"/>
  <c r="I146" i="4"/>
  <c r="J146" i="4"/>
  <c r="K146" i="4"/>
  <c r="L146" i="4"/>
  <c r="M146" i="4"/>
  <c r="N146" i="4"/>
  <c r="O146" i="4"/>
  <c r="P146" i="4"/>
  <c r="Q146" i="4"/>
  <c r="R146" i="4"/>
  <c r="S146" i="4"/>
  <c r="T146" i="4"/>
  <c r="U146" i="4"/>
  <c r="V146" i="4"/>
  <c r="W146" i="4"/>
  <c r="X146" i="4"/>
  <c r="AC146" i="4"/>
  <c r="AH146" i="4"/>
  <c r="AI146" i="4"/>
  <c r="AJ146" i="4"/>
  <c r="AK146" i="4"/>
  <c r="AL146" i="4"/>
  <c r="A147" i="4"/>
  <c r="B147" i="4"/>
  <c r="C147" i="4"/>
  <c r="D147" i="4"/>
  <c r="E147" i="4"/>
  <c r="F147" i="4"/>
  <c r="G147" i="4"/>
  <c r="H147" i="4"/>
  <c r="I147" i="4"/>
  <c r="J147" i="4"/>
  <c r="K147" i="4"/>
  <c r="L147" i="4"/>
  <c r="M147" i="4"/>
  <c r="N147" i="4"/>
  <c r="O147" i="4"/>
  <c r="P147" i="4"/>
  <c r="Q147" i="4"/>
  <c r="R147" i="4"/>
  <c r="S147" i="4"/>
  <c r="T147" i="4"/>
  <c r="U147" i="4"/>
  <c r="V147" i="4"/>
  <c r="W147" i="4"/>
  <c r="X147" i="4"/>
  <c r="AC147" i="4"/>
  <c r="AH147" i="4"/>
  <c r="AI147" i="4"/>
  <c r="AJ147" i="4"/>
  <c r="AK147" i="4"/>
  <c r="AL147" i="4"/>
  <c r="A148" i="4"/>
  <c r="B148" i="4"/>
  <c r="C148" i="4"/>
  <c r="D148" i="4"/>
  <c r="E148" i="4"/>
  <c r="F148" i="4"/>
  <c r="G148" i="4"/>
  <c r="H148" i="4"/>
  <c r="I148" i="4"/>
  <c r="J148" i="4"/>
  <c r="K148" i="4"/>
  <c r="L148" i="4"/>
  <c r="M148" i="4"/>
  <c r="N148" i="4"/>
  <c r="O148" i="4"/>
  <c r="P148" i="4"/>
  <c r="Q148" i="4"/>
  <c r="R148" i="4"/>
  <c r="S148" i="4"/>
  <c r="T148" i="4"/>
  <c r="U148" i="4"/>
  <c r="V148" i="4"/>
  <c r="W148" i="4"/>
  <c r="X148" i="4"/>
  <c r="AC148" i="4"/>
  <c r="AH148" i="4"/>
  <c r="AI148" i="4"/>
  <c r="AJ148" i="4"/>
  <c r="AK148" i="4"/>
  <c r="AL148" i="4"/>
  <c r="A149" i="4"/>
  <c r="B149" i="4"/>
  <c r="C149" i="4"/>
  <c r="D149" i="4"/>
  <c r="E149" i="4"/>
  <c r="F149" i="4"/>
  <c r="G149" i="4"/>
  <c r="H149" i="4"/>
  <c r="I149" i="4"/>
  <c r="J149" i="4"/>
  <c r="K149" i="4"/>
  <c r="L149" i="4"/>
  <c r="M149" i="4"/>
  <c r="N149" i="4"/>
  <c r="O149" i="4"/>
  <c r="P149" i="4"/>
  <c r="Q149" i="4"/>
  <c r="R149" i="4"/>
  <c r="S149" i="4"/>
  <c r="T149" i="4"/>
  <c r="U149" i="4"/>
  <c r="V149" i="4"/>
  <c r="W149" i="4"/>
  <c r="X149" i="4"/>
  <c r="AC149" i="4"/>
  <c r="AH149" i="4"/>
  <c r="AI149" i="4"/>
  <c r="AJ149" i="4"/>
  <c r="AK149" i="4"/>
  <c r="AL149" i="4"/>
  <c r="A150" i="4"/>
  <c r="B150" i="4"/>
  <c r="C150" i="4"/>
  <c r="D150" i="4"/>
  <c r="E150" i="4"/>
  <c r="F150" i="4"/>
  <c r="G150" i="4"/>
  <c r="H150" i="4"/>
  <c r="I150" i="4"/>
  <c r="J150" i="4"/>
  <c r="K150" i="4"/>
  <c r="L150" i="4"/>
  <c r="M150" i="4"/>
  <c r="N150" i="4"/>
  <c r="O150" i="4"/>
  <c r="P150" i="4"/>
  <c r="Q150" i="4"/>
  <c r="R150" i="4"/>
  <c r="S150" i="4"/>
  <c r="T150" i="4"/>
  <c r="U150" i="4"/>
  <c r="V150" i="4"/>
  <c r="W150" i="4"/>
  <c r="X150" i="4"/>
  <c r="AC150" i="4"/>
  <c r="AH150" i="4"/>
  <c r="AI150" i="4"/>
  <c r="AJ150" i="4"/>
  <c r="AK150" i="4"/>
  <c r="AL150" i="4"/>
  <c r="A151" i="4"/>
  <c r="B151" i="4"/>
  <c r="C151" i="4"/>
  <c r="D151" i="4"/>
  <c r="E151" i="4"/>
  <c r="F151" i="4"/>
  <c r="G151" i="4"/>
  <c r="H151" i="4"/>
  <c r="I151" i="4"/>
  <c r="J151" i="4"/>
  <c r="K151" i="4"/>
  <c r="L151" i="4"/>
  <c r="M151" i="4"/>
  <c r="N151" i="4"/>
  <c r="O151" i="4"/>
  <c r="P151" i="4"/>
  <c r="Q151" i="4"/>
  <c r="R151" i="4"/>
  <c r="S151" i="4"/>
  <c r="T151" i="4"/>
  <c r="U151" i="4"/>
  <c r="V151" i="4"/>
  <c r="W151" i="4"/>
  <c r="X151" i="4"/>
  <c r="AC151" i="4"/>
  <c r="AH151" i="4"/>
  <c r="AI151" i="4"/>
  <c r="AJ151" i="4"/>
  <c r="AK151" i="4"/>
  <c r="AL151" i="4"/>
  <c r="A152" i="4"/>
  <c r="B152" i="4"/>
  <c r="C152" i="4"/>
  <c r="D152" i="4"/>
  <c r="E152" i="4"/>
  <c r="F152" i="4"/>
  <c r="G152" i="4"/>
  <c r="H152" i="4"/>
  <c r="I152" i="4"/>
  <c r="J152" i="4"/>
  <c r="K152" i="4"/>
  <c r="L152" i="4"/>
  <c r="M152" i="4"/>
  <c r="N152" i="4"/>
  <c r="O152" i="4"/>
  <c r="P152" i="4"/>
  <c r="Q152" i="4"/>
  <c r="R152" i="4"/>
  <c r="S152" i="4"/>
  <c r="T152" i="4"/>
  <c r="U152" i="4"/>
  <c r="V152" i="4"/>
  <c r="W152" i="4"/>
  <c r="X152" i="4"/>
  <c r="AC152" i="4"/>
  <c r="AH152" i="4"/>
  <c r="AI152" i="4"/>
  <c r="AJ152" i="4"/>
  <c r="AK152" i="4"/>
  <c r="AL152" i="4"/>
  <c r="A153" i="4"/>
  <c r="B153" i="4"/>
  <c r="C153" i="4"/>
  <c r="D153" i="4"/>
  <c r="E153" i="4"/>
  <c r="F153" i="4"/>
  <c r="G153" i="4"/>
  <c r="H153" i="4"/>
  <c r="I153" i="4"/>
  <c r="J153" i="4"/>
  <c r="K153" i="4"/>
  <c r="L153" i="4"/>
  <c r="M153" i="4"/>
  <c r="N153" i="4"/>
  <c r="O153" i="4"/>
  <c r="P153" i="4"/>
  <c r="Q153" i="4"/>
  <c r="R153" i="4"/>
  <c r="S153" i="4"/>
  <c r="T153" i="4"/>
  <c r="U153" i="4"/>
  <c r="V153" i="4"/>
  <c r="W153" i="4"/>
  <c r="X153" i="4"/>
  <c r="AC153" i="4"/>
  <c r="AH153" i="4"/>
  <c r="AI153" i="4"/>
  <c r="AJ153" i="4"/>
  <c r="AK153" i="4"/>
  <c r="AL153" i="4"/>
  <c r="A154" i="4"/>
  <c r="B154" i="4"/>
  <c r="C154" i="4"/>
  <c r="D154" i="4"/>
  <c r="E154" i="4"/>
  <c r="F154" i="4"/>
  <c r="G154" i="4"/>
  <c r="H154" i="4"/>
  <c r="I154" i="4"/>
  <c r="J154" i="4"/>
  <c r="K154" i="4"/>
  <c r="L154" i="4"/>
  <c r="M154" i="4"/>
  <c r="N154" i="4"/>
  <c r="O154" i="4"/>
  <c r="P154" i="4"/>
  <c r="Q154" i="4"/>
  <c r="R154" i="4"/>
  <c r="S154" i="4"/>
  <c r="T154" i="4"/>
  <c r="U154" i="4"/>
  <c r="V154" i="4"/>
  <c r="W154" i="4"/>
  <c r="X154" i="4"/>
  <c r="AC154" i="4"/>
  <c r="AH154" i="4"/>
  <c r="AI154" i="4"/>
  <c r="AJ154" i="4"/>
  <c r="AK154" i="4"/>
  <c r="AL154" i="4"/>
  <c r="A155" i="4"/>
  <c r="B155" i="4"/>
  <c r="C155" i="4"/>
  <c r="D155" i="4"/>
  <c r="E155" i="4"/>
  <c r="F155" i="4"/>
  <c r="G155" i="4"/>
  <c r="H155" i="4"/>
  <c r="I155" i="4"/>
  <c r="J155" i="4"/>
  <c r="K155" i="4"/>
  <c r="L155" i="4"/>
  <c r="M155" i="4"/>
  <c r="N155" i="4"/>
  <c r="O155" i="4"/>
  <c r="P155" i="4"/>
  <c r="Q155" i="4"/>
  <c r="R155" i="4"/>
  <c r="S155" i="4"/>
  <c r="T155" i="4"/>
  <c r="U155" i="4"/>
  <c r="V155" i="4"/>
  <c r="W155" i="4"/>
  <c r="X155" i="4"/>
  <c r="AC155" i="4"/>
  <c r="AH155" i="4"/>
  <c r="AI155" i="4"/>
  <c r="AJ155" i="4"/>
  <c r="AK155" i="4"/>
  <c r="AL155" i="4"/>
  <c r="A156" i="4"/>
  <c r="B156" i="4"/>
  <c r="C156" i="4"/>
  <c r="D156" i="4"/>
  <c r="E156" i="4"/>
  <c r="F156" i="4"/>
  <c r="G156" i="4"/>
  <c r="H156" i="4"/>
  <c r="I156" i="4"/>
  <c r="J156" i="4"/>
  <c r="K156" i="4"/>
  <c r="L156" i="4"/>
  <c r="M156" i="4"/>
  <c r="N156" i="4"/>
  <c r="O156" i="4"/>
  <c r="P156" i="4"/>
  <c r="Q156" i="4"/>
  <c r="R156" i="4"/>
  <c r="S156" i="4"/>
  <c r="T156" i="4"/>
  <c r="U156" i="4"/>
  <c r="V156" i="4"/>
  <c r="W156" i="4"/>
  <c r="X156" i="4"/>
  <c r="AC156" i="4"/>
  <c r="AH156" i="4"/>
  <c r="AI156" i="4"/>
  <c r="AJ156" i="4"/>
  <c r="AK156" i="4"/>
  <c r="AL156" i="4"/>
  <c r="A157" i="4"/>
  <c r="B157" i="4"/>
  <c r="C157" i="4"/>
  <c r="D157" i="4"/>
  <c r="E157" i="4"/>
  <c r="F157" i="4"/>
  <c r="G157" i="4"/>
  <c r="H157" i="4"/>
  <c r="I157" i="4"/>
  <c r="J157" i="4"/>
  <c r="K157" i="4"/>
  <c r="L157" i="4"/>
  <c r="M157" i="4"/>
  <c r="N157" i="4"/>
  <c r="O157" i="4"/>
  <c r="P157" i="4"/>
  <c r="Q157" i="4"/>
  <c r="R157" i="4"/>
  <c r="S157" i="4"/>
  <c r="T157" i="4"/>
  <c r="U157" i="4"/>
  <c r="V157" i="4"/>
  <c r="W157" i="4"/>
  <c r="X157" i="4"/>
  <c r="AC157" i="4"/>
  <c r="AH157" i="4"/>
  <c r="AI157" i="4"/>
  <c r="AJ157" i="4"/>
  <c r="AK157" i="4"/>
  <c r="AL157" i="4"/>
  <c r="A158" i="4"/>
  <c r="B158" i="4"/>
  <c r="C158" i="4"/>
  <c r="D158" i="4"/>
  <c r="E158" i="4"/>
  <c r="F158" i="4"/>
  <c r="G158" i="4"/>
  <c r="H158" i="4"/>
  <c r="I158" i="4"/>
  <c r="J158" i="4"/>
  <c r="K158" i="4"/>
  <c r="L158" i="4"/>
  <c r="M158" i="4"/>
  <c r="N158" i="4"/>
  <c r="O158" i="4"/>
  <c r="P158" i="4"/>
  <c r="Q158" i="4"/>
  <c r="R158" i="4"/>
  <c r="S158" i="4"/>
  <c r="T158" i="4"/>
  <c r="U158" i="4"/>
  <c r="V158" i="4"/>
  <c r="W158" i="4"/>
  <c r="X158" i="4"/>
  <c r="AC158" i="4"/>
  <c r="AH158" i="4"/>
  <c r="AI158" i="4"/>
  <c r="AJ158" i="4"/>
  <c r="AK158" i="4"/>
  <c r="AL158" i="4"/>
  <c r="A159" i="4"/>
  <c r="B159" i="4"/>
  <c r="C159" i="4"/>
  <c r="D159" i="4"/>
  <c r="E159" i="4"/>
  <c r="F159" i="4"/>
  <c r="G159" i="4"/>
  <c r="H159" i="4"/>
  <c r="I159" i="4"/>
  <c r="J159" i="4"/>
  <c r="K159" i="4"/>
  <c r="L159" i="4"/>
  <c r="M159" i="4"/>
  <c r="N159" i="4"/>
  <c r="O159" i="4"/>
  <c r="P159" i="4"/>
  <c r="Q159" i="4"/>
  <c r="R159" i="4"/>
  <c r="S159" i="4"/>
  <c r="T159" i="4"/>
  <c r="U159" i="4"/>
  <c r="V159" i="4"/>
  <c r="W159" i="4"/>
  <c r="X159" i="4"/>
  <c r="AC159" i="4"/>
  <c r="AH159" i="4"/>
  <c r="AI159" i="4"/>
  <c r="AJ159" i="4"/>
  <c r="AK159" i="4"/>
  <c r="AL159" i="4"/>
  <c r="A160" i="4"/>
  <c r="B160" i="4"/>
  <c r="C160" i="4"/>
  <c r="D160" i="4"/>
  <c r="E160" i="4"/>
  <c r="F160" i="4"/>
  <c r="G160" i="4"/>
  <c r="H160" i="4"/>
  <c r="I160" i="4"/>
  <c r="J160" i="4"/>
  <c r="K160" i="4"/>
  <c r="L160" i="4"/>
  <c r="M160" i="4"/>
  <c r="N160" i="4"/>
  <c r="O160" i="4"/>
  <c r="P160" i="4"/>
  <c r="Q160" i="4"/>
  <c r="R160" i="4"/>
  <c r="S160" i="4"/>
  <c r="T160" i="4"/>
  <c r="U160" i="4"/>
  <c r="V160" i="4"/>
  <c r="W160" i="4"/>
  <c r="X160" i="4"/>
  <c r="AC160" i="4"/>
  <c r="AH160" i="4"/>
  <c r="AI160" i="4"/>
  <c r="AJ160" i="4"/>
  <c r="AK160" i="4"/>
  <c r="AL160" i="4"/>
  <c r="A161" i="4"/>
  <c r="B161" i="4"/>
  <c r="C161" i="4"/>
  <c r="D161" i="4"/>
  <c r="E161" i="4"/>
  <c r="F161" i="4"/>
  <c r="G161" i="4"/>
  <c r="H161" i="4"/>
  <c r="I161" i="4"/>
  <c r="J161" i="4"/>
  <c r="K161" i="4"/>
  <c r="L161" i="4"/>
  <c r="M161" i="4"/>
  <c r="N161" i="4"/>
  <c r="O161" i="4"/>
  <c r="P161" i="4"/>
  <c r="Q161" i="4"/>
  <c r="R161" i="4"/>
  <c r="S161" i="4"/>
  <c r="T161" i="4"/>
  <c r="U161" i="4"/>
  <c r="V161" i="4"/>
  <c r="W161" i="4"/>
  <c r="X161" i="4"/>
  <c r="AC161" i="4"/>
  <c r="AH161" i="4"/>
  <c r="AI161" i="4"/>
  <c r="AJ161" i="4"/>
  <c r="AK161" i="4"/>
  <c r="AL161" i="4"/>
  <c r="A162" i="4"/>
  <c r="B162" i="4"/>
  <c r="C162" i="4"/>
  <c r="D162" i="4"/>
  <c r="E162" i="4"/>
  <c r="F162" i="4"/>
  <c r="G162" i="4"/>
  <c r="H162" i="4"/>
  <c r="I162" i="4"/>
  <c r="J162" i="4"/>
  <c r="K162" i="4"/>
  <c r="L162" i="4"/>
  <c r="M162" i="4"/>
  <c r="N162" i="4"/>
  <c r="O162" i="4"/>
  <c r="P162" i="4"/>
  <c r="Q162" i="4"/>
  <c r="R162" i="4"/>
  <c r="S162" i="4"/>
  <c r="T162" i="4"/>
  <c r="U162" i="4"/>
  <c r="V162" i="4"/>
  <c r="W162" i="4"/>
  <c r="X162" i="4"/>
  <c r="AC162" i="4"/>
  <c r="AH162" i="4"/>
  <c r="AI162" i="4"/>
  <c r="AJ162" i="4"/>
  <c r="AK162" i="4"/>
  <c r="AL162" i="4"/>
  <c r="A163" i="4"/>
  <c r="B163" i="4"/>
  <c r="C163" i="4"/>
  <c r="D163" i="4"/>
  <c r="E163" i="4"/>
  <c r="F163" i="4"/>
  <c r="G163" i="4"/>
  <c r="H163" i="4"/>
  <c r="I163" i="4"/>
  <c r="J163" i="4"/>
  <c r="K163" i="4"/>
  <c r="L163" i="4"/>
  <c r="M163" i="4"/>
  <c r="N163" i="4"/>
  <c r="O163" i="4"/>
  <c r="P163" i="4"/>
  <c r="Q163" i="4"/>
  <c r="R163" i="4"/>
  <c r="S163" i="4"/>
  <c r="T163" i="4"/>
  <c r="U163" i="4"/>
  <c r="V163" i="4"/>
  <c r="W163" i="4"/>
  <c r="X163" i="4"/>
  <c r="AC163" i="4"/>
  <c r="AH163" i="4"/>
  <c r="AI163" i="4"/>
  <c r="AJ163" i="4"/>
  <c r="AK163" i="4"/>
  <c r="AL163" i="4"/>
  <c r="A164" i="4"/>
  <c r="B164" i="4"/>
  <c r="C164" i="4"/>
  <c r="D164" i="4"/>
  <c r="E164" i="4"/>
  <c r="F164" i="4"/>
  <c r="G164" i="4"/>
  <c r="H164" i="4"/>
  <c r="I164" i="4"/>
  <c r="J164" i="4"/>
  <c r="K164" i="4"/>
  <c r="L164" i="4"/>
  <c r="M164" i="4"/>
  <c r="N164" i="4"/>
  <c r="O164" i="4"/>
  <c r="P164" i="4"/>
  <c r="Q164" i="4"/>
  <c r="R164" i="4"/>
  <c r="S164" i="4"/>
  <c r="T164" i="4"/>
  <c r="U164" i="4"/>
  <c r="V164" i="4"/>
  <c r="W164" i="4"/>
  <c r="X164" i="4"/>
  <c r="AC164" i="4"/>
  <c r="AH164" i="4"/>
  <c r="AI164" i="4"/>
  <c r="AJ164" i="4"/>
  <c r="AK164" i="4"/>
  <c r="AL164" i="4"/>
  <c r="A165" i="4"/>
  <c r="B165" i="4"/>
  <c r="C165" i="4"/>
  <c r="D165" i="4"/>
  <c r="E165" i="4"/>
  <c r="F165" i="4"/>
  <c r="G165" i="4"/>
  <c r="H165" i="4"/>
  <c r="I165" i="4"/>
  <c r="J165" i="4"/>
  <c r="K165" i="4"/>
  <c r="L165" i="4"/>
  <c r="M165" i="4"/>
  <c r="N165" i="4"/>
  <c r="O165" i="4"/>
  <c r="P165" i="4"/>
  <c r="Q165" i="4"/>
  <c r="R165" i="4"/>
  <c r="S165" i="4"/>
  <c r="T165" i="4"/>
  <c r="U165" i="4"/>
  <c r="V165" i="4"/>
  <c r="W165" i="4"/>
  <c r="X165" i="4"/>
  <c r="AC165" i="4"/>
  <c r="AH165" i="4"/>
  <c r="AI165" i="4"/>
  <c r="AJ165" i="4"/>
  <c r="AK165" i="4"/>
  <c r="AL165" i="4"/>
  <c r="A166" i="4"/>
  <c r="B166" i="4"/>
  <c r="C166" i="4"/>
  <c r="D166" i="4"/>
  <c r="E166" i="4"/>
  <c r="F166" i="4"/>
  <c r="G166" i="4"/>
  <c r="H166" i="4"/>
  <c r="I166" i="4"/>
  <c r="J166" i="4"/>
  <c r="K166" i="4"/>
  <c r="L166" i="4"/>
  <c r="M166" i="4"/>
  <c r="N166" i="4"/>
  <c r="O166" i="4"/>
  <c r="P166" i="4"/>
  <c r="Q166" i="4"/>
  <c r="R166" i="4"/>
  <c r="S166" i="4"/>
  <c r="T166" i="4"/>
  <c r="U166" i="4"/>
  <c r="V166" i="4"/>
  <c r="W166" i="4"/>
  <c r="X166" i="4"/>
  <c r="AC166" i="4"/>
  <c r="AH166" i="4"/>
  <c r="AI166" i="4"/>
  <c r="AJ166" i="4"/>
  <c r="AK166" i="4"/>
  <c r="AL166" i="4"/>
  <c r="A167" i="4"/>
  <c r="B167" i="4"/>
  <c r="C167" i="4"/>
  <c r="D167" i="4"/>
  <c r="E167" i="4"/>
  <c r="F167" i="4"/>
  <c r="G167" i="4"/>
  <c r="H167" i="4"/>
  <c r="I167" i="4"/>
  <c r="J167" i="4"/>
  <c r="K167" i="4"/>
  <c r="L167" i="4"/>
  <c r="M167" i="4"/>
  <c r="N167" i="4"/>
  <c r="O167" i="4"/>
  <c r="P167" i="4"/>
  <c r="Q167" i="4"/>
  <c r="R167" i="4"/>
  <c r="S167" i="4"/>
  <c r="T167" i="4"/>
  <c r="U167" i="4"/>
  <c r="V167" i="4"/>
  <c r="W167" i="4"/>
  <c r="X167" i="4"/>
  <c r="AC167" i="4"/>
  <c r="AH167" i="4"/>
  <c r="AI167" i="4"/>
  <c r="AJ167" i="4"/>
  <c r="AK167" i="4"/>
  <c r="AL167" i="4"/>
  <c r="AH2" i="4"/>
  <c r="B2" i="4"/>
  <c r="C2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AC2" i="4"/>
  <c r="AI2" i="4"/>
  <c r="AJ2" i="4"/>
  <c r="AK2" i="4"/>
  <c r="AL2" i="4"/>
  <c r="A2" i="4"/>
  <c r="G165" i="3"/>
  <c r="G161" i="3"/>
  <c r="G157" i="3"/>
  <c r="G152" i="3"/>
  <c r="G148" i="3"/>
  <c r="G144" i="3"/>
  <c r="G139" i="3"/>
  <c r="H135" i="3"/>
  <c r="G135" i="3"/>
  <c r="G136" i="3" s="1"/>
  <c r="G131" i="3"/>
  <c r="G127" i="3"/>
  <c r="G124" i="3"/>
  <c r="G121" i="3"/>
  <c r="G117" i="3"/>
  <c r="G113" i="3"/>
  <c r="G108" i="3"/>
  <c r="G106" i="3"/>
  <c r="G102" i="3"/>
  <c r="G98" i="3"/>
  <c r="G93" i="3"/>
  <c r="G88" i="3"/>
  <c r="G84" i="3"/>
  <c r="G81" i="3"/>
  <c r="G78" i="3"/>
  <c r="G77" i="3"/>
  <c r="H77" i="3" s="1"/>
  <c r="G73" i="3"/>
  <c r="G69" i="3"/>
  <c r="G65" i="3"/>
  <c r="G62" i="3"/>
  <c r="G61" i="3"/>
  <c r="H61" i="3" s="1"/>
  <c r="G56" i="3"/>
  <c r="G52" i="3"/>
  <c r="G48" i="3"/>
  <c r="G44" i="3"/>
  <c r="G41" i="3"/>
  <c r="G36" i="3"/>
  <c r="G31" i="3"/>
  <c r="G28" i="3"/>
  <c r="G24" i="3"/>
  <c r="G21" i="3"/>
  <c r="G18" i="3"/>
  <c r="G14" i="3"/>
  <c r="G10" i="3"/>
  <c r="G6" i="3"/>
  <c r="G2" i="3"/>
  <c r="T16" i="10" l="1"/>
  <c r="B11" i="8"/>
  <c r="D11" i="8"/>
  <c r="F11" i="8"/>
  <c r="H11" i="8"/>
  <c r="B14" i="8"/>
  <c r="D14" i="8"/>
  <c r="F14" i="8"/>
  <c r="H14" i="8"/>
  <c r="J14" i="8"/>
  <c r="B17" i="8"/>
  <c r="D17" i="8"/>
  <c r="F17" i="8"/>
  <c r="H17" i="8"/>
  <c r="J17" i="8"/>
  <c r="C20" i="8"/>
  <c r="B20" i="8" s="1"/>
  <c r="E20" i="8"/>
  <c r="D20" i="8" s="1"/>
  <c r="G20" i="8"/>
  <c r="F20" i="8" s="1"/>
  <c r="I20" i="8"/>
  <c r="H20" i="8" s="1"/>
  <c r="J20" i="8"/>
  <c r="B8" i="8"/>
  <c r="D8" i="8"/>
  <c r="F8" i="8"/>
  <c r="J5" i="8" s="1"/>
  <c r="H8" i="8"/>
  <c r="J8" i="8" s="1"/>
  <c r="P11" i="8"/>
  <c r="R11" i="8"/>
  <c r="V11" i="8"/>
  <c r="P14" i="8"/>
  <c r="R14" i="8"/>
  <c r="V14" i="8"/>
  <c r="P17" i="8"/>
  <c r="T17" i="8"/>
  <c r="X17" i="8"/>
  <c r="Q20" i="8"/>
  <c r="P20" i="8" s="1"/>
  <c r="S20" i="8"/>
  <c r="R20" i="8" s="1"/>
  <c r="U20" i="8"/>
  <c r="T20" i="8" s="1"/>
  <c r="W20" i="8"/>
  <c r="X14" i="8"/>
  <c r="R8" i="8"/>
  <c r="V8" i="8"/>
  <c r="X8" i="8"/>
  <c r="T11" i="8"/>
  <c r="T14" i="8"/>
  <c r="R17" i="8"/>
  <c r="V17" i="8"/>
  <c r="V20" i="8"/>
  <c r="X20" i="8"/>
  <c r="P8" i="8"/>
  <c r="T8" i="8"/>
  <c r="X5" i="8" s="1"/>
  <c r="AK8" i="8"/>
  <c r="AC11" i="8"/>
  <c r="AE11" i="8"/>
  <c r="AG11" i="8"/>
  <c r="AI11" i="8"/>
  <c r="AC14" i="8"/>
  <c r="AE14" i="8"/>
  <c r="AG14" i="8"/>
  <c r="AI14" i="8"/>
  <c r="AK14" i="8"/>
  <c r="AC17" i="8"/>
  <c r="AE17" i="8"/>
  <c r="AG17" i="8"/>
  <c r="AI17" i="8"/>
  <c r="AK17" i="8"/>
  <c r="AD20" i="8"/>
  <c r="AC20" i="8" s="1"/>
  <c r="AF20" i="8"/>
  <c r="AE20" i="8" s="1"/>
  <c r="AH20" i="8"/>
  <c r="AG20" i="8" s="1"/>
  <c r="AJ20" i="8"/>
  <c r="AI20" i="8" s="1"/>
  <c r="AK20" i="8"/>
  <c r="AC8" i="8"/>
  <c r="AE8" i="8"/>
  <c r="AG8" i="8"/>
  <c r="AK5" i="8" s="1"/>
  <c r="AI8" i="8"/>
  <c r="AX8" i="8"/>
  <c r="AP11" i="8"/>
  <c r="AR11" i="8"/>
  <c r="AT11" i="8"/>
  <c r="AV11" i="8"/>
  <c r="AP14" i="8"/>
  <c r="AR14" i="8"/>
  <c r="AT14" i="8"/>
  <c r="AV14" i="8"/>
  <c r="AX14" i="8"/>
  <c r="AP17" i="8"/>
  <c r="AR17" i="8"/>
  <c r="AT17" i="8"/>
  <c r="AX17" i="8"/>
  <c r="AQ20" i="8"/>
  <c r="AP20" i="8" s="1"/>
  <c r="AS20" i="8"/>
  <c r="AR20" i="8" s="1"/>
  <c r="AU20" i="8"/>
  <c r="AT20" i="8" s="1"/>
  <c r="AW20" i="8"/>
  <c r="AV20" i="8" s="1"/>
  <c r="AX20" i="8"/>
  <c r="AV17" i="8"/>
  <c r="AP8" i="8"/>
  <c r="AR8" i="8"/>
  <c r="AT8" i="8"/>
  <c r="AX5" i="8" s="1"/>
  <c r="AV8" i="8"/>
  <c r="H13" i="10"/>
  <c r="A7" i="6"/>
  <c r="A90" i="6"/>
  <c r="A16" i="6"/>
  <c r="A351" i="6"/>
  <c r="AJ9" i="10"/>
  <c r="AJ5" i="10"/>
  <c r="AJ43" i="10"/>
  <c r="AB20" i="10"/>
  <c r="AB17" i="10"/>
  <c r="AJ35" i="10"/>
  <c r="AJ31" i="10"/>
  <c r="AF42" i="10"/>
  <c r="AF6" i="10"/>
  <c r="AJ41" i="10"/>
  <c r="AJ33" i="10"/>
  <c r="AJ29" i="10"/>
  <c r="AJ21" i="10"/>
  <c r="AJ17" i="10"/>
  <c r="AJ23" i="10"/>
  <c r="AJ19" i="10"/>
  <c r="AJ11" i="10"/>
  <c r="AJ7" i="10"/>
  <c r="AJ22" i="10"/>
  <c r="AJ6" i="10"/>
  <c r="AJ42" i="10"/>
  <c r="AJ34" i="10"/>
  <c r="AJ30" i="10"/>
  <c r="AJ18" i="10"/>
  <c r="AJ10" i="10"/>
  <c r="AF30" i="10"/>
  <c r="AF41" i="10"/>
  <c r="AF33" i="10"/>
  <c r="AF29" i="10"/>
  <c r="AF5" i="10"/>
  <c r="AF2" i="10"/>
  <c r="AB14" i="10"/>
  <c r="AJ36" i="10"/>
  <c r="AJ24" i="10"/>
  <c r="AJ12" i="10"/>
  <c r="X42" i="10"/>
  <c r="AJ40" i="10"/>
  <c r="X34" i="10"/>
  <c r="AJ32" i="10"/>
  <c r="X30" i="10"/>
  <c r="AJ28" i="10"/>
  <c r="X22" i="10"/>
  <c r="AJ20" i="10"/>
  <c r="X18" i="10"/>
  <c r="AJ16" i="10"/>
  <c r="X10" i="10"/>
  <c r="AJ8" i="10"/>
  <c r="X6" i="10"/>
  <c r="AJ4" i="10"/>
  <c r="AF37" i="10"/>
  <c r="AF25" i="10"/>
  <c r="AF13" i="10"/>
  <c r="AF9" i="10"/>
  <c r="AJ15" i="10"/>
  <c r="AJ3" i="10"/>
  <c r="AF43" i="10"/>
  <c r="AF39" i="10"/>
  <c r="AJ38" i="10"/>
  <c r="AF35" i="10"/>
  <c r="AF31" i="10"/>
  <c r="AF27" i="10"/>
  <c r="AJ26" i="10"/>
  <c r="AF23" i="10"/>
  <c r="AF19" i="10"/>
  <c r="AF15" i="10"/>
  <c r="AJ14" i="10"/>
  <c r="AF11" i="10"/>
  <c r="AF7" i="10"/>
  <c r="AF3" i="10"/>
  <c r="T3" i="10"/>
  <c r="AJ39" i="10"/>
  <c r="AJ2" i="10"/>
  <c r="AF21" i="10"/>
  <c r="AF17" i="10"/>
  <c r="AJ27" i="10"/>
  <c r="AJ37" i="10"/>
  <c r="AJ25" i="10"/>
  <c r="AF18" i="10"/>
  <c r="AJ13" i="10"/>
  <c r="AF34" i="10"/>
  <c r="AF14" i="10"/>
  <c r="X31" i="10"/>
  <c r="X27" i="10"/>
  <c r="X23" i="10"/>
  <c r="X19" i="10"/>
  <c r="X15" i="10"/>
  <c r="X11" i="10"/>
  <c r="X7" i="10"/>
  <c r="P2" i="10"/>
  <c r="AB42" i="10"/>
  <c r="AB38" i="10"/>
  <c r="AB34" i="10"/>
  <c r="P32" i="10"/>
  <c r="AB30" i="10"/>
  <c r="AB26" i="10"/>
  <c r="AB22" i="10"/>
  <c r="P20" i="10"/>
  <c r="AB18" i="10"/>
  <c r="AB10" i="10"/>
  <c r="P8" i="10"/>
  <c r="AB6" i="10"/>
  <c r="X3" i="10"/>
  <c r="AF26" i="10"/>
  <c r="AF10" i="10"/>
  <c r="P43" i="10"/>
  <c r="AB41" i="10"/>
  <c r="AB37" i="10"/>
  <c r="P31" i="10"/>
  <c r="AB29" i="10"/>
  <c r="P27" i="10"/>
  <c r="AB25" i="10"/>
  <c r="AB13" i="10"/>
  <c r="P7" i="10"/>
  <c r="AB5" i="10"/>
  <c r="AF38" i="10"/>
  <c r="AF22" i="10"/>
  <c r="AF40" i="10"/>
  <c r="AF36" i="10"/>
  <c r="AF32" i="10"/>
  <c r="AF28" i="10"/>
  <c r="AF24" i="10"/>
  <c r="AF20" i="10"/>
  <c r="AF16" i="10"/>
  <c r="AF12" i="10"/>
  <c r="T10" i="10"/>
  <c r="AF8" i="10"/>
  <c r="AF4" i="10"/>
  <c r="AB40" i="10"/>
  <c r="AB32" i="10"/>
  <c r="AB28" i="10"/>
  <c r="AB16" i="10"/>
  <c r="AB8" i="10"/>
  <c r="AB4" i="10"/>
  <c r="X29" i="10"/>
  <c r="X9" i="10"/>
  <c r="AB24" i="10"/>
  <c r="AB12" i="10"/>
  <c r="T33" i="10"/>
  <c r="T21" i="10"/>
  <c r="X36" i="10"/>
  <c r="X32" i="10"/>
  <c r="X24" i="10"/>
  <c r="X16" i="10"/>
  <c r="AB43" i="10"/>
  <c r="T40" i="10"/>
  <c r="AB39" i="10"/>
  <c r="AB35" i="10"/>
  <c r="P33" i="10"/>
  <c r="AB31" i="10"/>
  <c r="P29" i="10"/>
  <c r="AB27" i="10"/>
  <c r="AB23" i="10"/>
  <c r="P21" i="10"/>
  <c r="AB19" i="10"/>
  <c r="P17" i="10"/>
  <c r="AB15" i="10"/>
  <c r="AB11" i="10"/>
  <c r="P9" i="10"/>
  <c r="AB7" i="10"/>
  <c r="AB3" i="10"/>
  <c r="X41" i="10"/>
  <c r="X37" i="10"/>
  <c r="X40" i="10"/>
  <c r="X28" i="10"/>
  <c r="X12" i="10"/>
  <c r="X4" i="10"/>
  <c r="X43" i="10"/>
  <c r="X39" i="10"/>
  <c r="X35" i="10"/>
  <c r="L33" i="10"/>
  <c r="X33" i="10"/>
  <c r="X21" i="10"/>
  <c r="X17" i="10"/>
  <c r="X13" i="10"/>
  <c r="X5" i="10"/>
  <c r="AB36" i="10"/>
  <c r="T39" i="10"/>
  <c r="T27" i="10"/>
  <c r="T15" i="10"/>
  <c r="X25" i="10"/>
  <c r="AB2" i="10"/>
  <c r="L40" i="10"/>
  <c r="AB33" i="10"/>
  <c r="L28" i="10"/>
  <c r="AB21" i="10"/>
  <c r="L16" i="10"/>
  <c r="AB9" i="10"/>
  <c r="L4" i="10"/>
  <c r="T2" i="10"/>
  <c r="T41" i="10"/>
  <c r="T35" i="10"/>
  <c r="T29" i="10"/>
  <c r="T23" i="10"/>
  <c r="T11" i="10"/>
  <c r="L9" i="10"/>
  <c r="T43" i="10"/>
  <c r="T37" i="10"/>
  <c r="T34" i="10"/>
  <c r="T31" i="10"/>
  <c r="T28" i="10"/>
  <c r="T25" i="10"/>
  <c r="T22" i="10"/>
  <c r="T19" i="10"/>
  <c r="T13" i="10"/>
  <c r="T7" i="10"/>
  <c r="T4" i="10"/>
  <c r="L35" i="10"/>
  <c r="L23" i="10"/>
  <c r="P19" i="10"/>
  <c r="L11" i="10"/>
  <c r="X2" i="10"/>
  <c r="T9" i="10"/>
  <c r="X38" i="10"/>
  <c r="X26" i="10"/>
  <c r="X20" i="10"/>
  <c r="X14" i="10"/>
  <c r="X8" i="10"/>
  <c r="P3" i="10"/>
  <c r="L42" i="10"/>
  <c r="P39" i="10"/>
  <c r="L18" i="10"/>
  <c r="T17" i="10"/>
  <c r="P15" i="10"/>
  <c r="T5" i="10"/>
  <c r="P41" i="10"/>
  <c r="T36" i="10"/>
  <c r="P34" i="10"/>
  <c r="T24" i="10"/>
  <c r="P22" i="10"/>
  <c r="T12" i="10"/>
  <c r="P10" i="10"/>
  <c r="P5" i="10"/>
  <c r="T38" i="10"/>
  <c r="T26" i="10"/>
  <c r="T14" i="10"/>
  <c r="P38" i="10"/>
  <c r="P26" i="10"/>
  <c r="L17" i="10"/>
  <c r="P14" i="10"/>
  <c r="T42" i="10"/>
  <c r="P40" i="10"/>
  <c r="T30" i="10"/>
  <c r="P28" i="10"/>
  <c r="T18" i="10"/>
  <c r="P16" i="10"/>
  <c r="T6" i="10"/>
  <c r="P4" i="10"/>
  <c r="T32" i="10"/>
  <c r="T20" i="10"/>
  <c r="T8" i="10"/>
  <c r="L38" i="10"/>
  <c r="P35" i="10"/>
  <c r="L26" i="10"/>
  <c r="P23" i="10"/>
  <c r="L14" i="10"/>
  <c r="P11" i="10"/>
  <c r="P42" i="10"/>
  <c r="P30" i="10"/>
  <c r="L21" i="10"/>
  <c r="P18" i="10"/>
  <c r="P6" i="10"/>
  <c r="P37" i="10"/>
  <c r="P25" i="10"/>
  <c r="P13" i="10"/>
  <c r="L30" i="10"/>
  <c r="L6" i="10"/>
  <c r="P36" i="10"/>
  <c r="P24" i="10"/>
  <c r="L15" i="10"/>
  <c r="P12" i="10"/>
  <c r="L3" i="10"/>
  <c r="L32" i="10"/>
  <c r="L20" i="10"/>
  <c r="L41" i="10"/>
  <c r="L29" i="10"/>
  <c r="L5" i="10"/>
  <c r="L2" i="10"/>
  <c r="L8" i="10"/>
  <c r="L43" i="10"/>
  <c r="L31" i="10"/>
  <c r="L34" i="10"/>
  <c r="L22" i="10"/>
  <c r="L25" i="10"/>
  <c r="L39" i="10"/>
  <c r="L37" i="10"/>
  <c r="L13" i="10"/>
  <c r="L19" i="10"/>
  <c r="L7" i="10"/>
  <c r="L27" i="10"/>
  <c r="L10" i="10"/>
  <c r="L36" i="10"/>
  <c r="L24" i="10"/>
  <c r="L12" i="10"/>
  <c r="BI8" i="8"/>
  <c r="BI14" i="8"/>
  <c r="BF20" i="8"/>
  <c r="BE20" i="8" s="1"/>
  <c r="BG11" i="8"/>
  <c r="BI17" i="8"/>
  <c r="BI11" i="8"/>
  <c r="BK17" i="8"/>
  <c r="BC8" i="8"/>
  <c r="BC14" i="8"/>
  <c r="BE8" i="8"/>
  <c r="BE14" i="8"/>
  <c r="BD20" i="8"/>
  <c r="BC20" i="8" s="1"/>
  <c r="BG8" i="8"/>
  <c r="BK5" i="8" s="1"/>
  <c r="BG14" i="8"/>
  <c r="BC17" i="8"/>
  <c r="BK14" i="8"/>
  <c r="BH20" i="8"/>
  <c r="BG20" i="8" s="1"/>
  <c r="BC11" i="8"/>
  <c r="BE17" i="8"/>
  <c r="BJ20" i="8"/>
  <c r="BI20" i="8" s="1"/>
  <c r="BE11" i="8"/>
  <c r="BG17" i="8"/>
  <c r="A631" i="6"/>
  <c r="A497" i="6"/>
  <c r="A363" i="6"/>
  <c r="A254" i="6"/>
  <c r="A221" i="6"/>
  <c r="A218" i="6"/>
  <c r="A159" i="6"/>
  <c r="A153" i="6"/>
  <c r="A107" i="6"/>
  <c r="A100" i="6"/>
  <c r="A255" i="6"/>
  <c r="A67" i="6"/>
  <c r="A595" i="6"/>
  <c r="A474" i="6"/>
  <c r="A175" i="6"/>
  <c r="A331" i="6"/>
  <c r="A151" i="6"/>
  <c r="A80" i="6"/>
  <c r="A461" i="6"/>
  <c r="A630" i="6"/>
  <c r="A9" i="6"/>
  <c r="A365" i="6"/>
  <c r="A662" i="6"/>
  <c r="A667" i="6"/>
  <c r="A652" i="6"/>
  <c r="A558" i="6"/>
  <c r="A469" i="6"/>
  <c r="A314" i="6"/>
  <c r="A211" i="6"/>
  <c r="A192" i="6"/>
  <c r="A189" i="6"/>
  <c r="A158" i="6"/>
  <c r="A78" i="6"/>
  <c r="A13" i="6"/>
  <c r="A28" i="6"/>
  <c r="A36" i="6"/>
  <c r="A293" i="6"/>
  <c r="A396" i="6"/>
  <c r="A387" i="6"/>
  <c r="A46" i="6"/>
  <c r="A233" i="6"/>
  <c r="A157" i="6"/>
  <c r="A91" i="6"/>
  <c r="A88" i="6"/>
  <c r="A72" i="6"/>
  <c r="A4" i="6"/>
  <c r="A578" i="6"/>
  <c r="A537" i="6"/>
  <c r="A477" i="6"/>
  <c r="A443" i="6"/>
  <c r="A362" i="6"/>
  <c r="A282" i="6"/>
  <c r="A276" i="6"/>
  <c r="A270" i="6"/>
  <c r="A144" i="6"/>
  <c r="A121" i="6"/>
  <c r="A98" i="6"/>
  <c r="A69" i="6"/>
  <c r="A34" i="6"/>
  <c r="A397" i="6"/>
  <c r="A372" i="6"/>
  <c r="A86" i="6"/>
  <c r="A60" i="6"/>
  <c r="A2" i="6"/>
  <c r="A529" i="6"/>
  <c r="A504" i="6"/>
  <c r="A410" i="6"/>
  <c r="A404" i="6"/>
  <c r="A354" i="6"/>
  <c r="A191" i="6"/>
  <c r="A96" i="6"/>
  <c r="A48" i="6"/>
  <c r="A45" i="6"/>
  <c r="A35" i="6"/>
  <c r="A22" i="6"/>
  <c r="A19" i="6"/>
  <c r="A129" i="6"/>
  <c r="A420" i="6"/>
  <c r="A312" i="6"/>
  <c r="A303" i="6"/>
  <c r="A217" i="6"/>
  <c r="A204" i="6"/>
  <c r="A133" i="6"/>
  <c r="A68" i="6"/>
  <c r="A127" i="6"/>
  <c r="A47" i="6"/>
  <c r="A109" i="6"/>
  <c r="A195" i="6"/>
  <c r="A627" i="6"/>
  <c r="A544" i="6"/>
  <c r="A308" i="6"/>
  <c r="A242" i="6"/>
  <c r="A219" i="6"/>
  <c r="A216" i="6"/>
  <c r="A156" i="6"/>
  <c r="A134" i="6"/>
  <c r="A624" i="6"/>
  <c r="A601" i="6"/>
  <c r="A483" i="6"/>
  <c r="A325" i="6"/>
  <c r="A185" i="6"/>
  <c r="A149" i="6"/>
  <c r="A108" i="6"/>
  <c r="A97" i="6"/>
  <c r="A84" i="6"/>
  <c r="A29" i="6"/>
  <c r="A674" i="6"/>
  <c r="A671" i="6"/>
  <c r="A545" i="6"/>
  <c r="A415" i="6"/>
  <c r="A412" i="6"/>
  <c r="A302" i="6"/>
  <c r="A168" i="6"/>
  <c r="A94" i="6"/>
  <c r="A635" i="6"/>
  <c r="A499" i="6"/>
  <c r="A367" i="6"/>
  <c r="A246" i="6"/>
  <c r="A150" i="6"/>
  <c r="A5" i="6"/>
  <c r="A638" i="6"/>
  <c r="A612" i="6"/>
  <c r="A506" i="6"/>
  <c r="A625" i="6"/>
  <c r="A577" i="6"/>
  <c r="A557" i="6"/>
  <c r="A536" i="6"/>
  <c r="A457" i="6"/>
  <c r="A428" i="6"/>
  <c r="A388" i="6"/>
  <c r="A227" i="6"/>
  <c r="A172" i="6"/>
  <c r="A165" i="6"/>
  <c r="A23" i="6"/>
  <c r="A606" i="6"/>
  <c r="A451" i="6"/>
  <c r="A445" i="6"/>
  <c r="A306" i="6"/>
  <c r="A176" i="6"/>
  <c r="A102" i="6"/>
  <c r="A616" i="6"/>
  <c r="A592" i="6"/>
  <c r="A496" i="6"/>
  <c r="A492" i="6"/>
  <c r="A435" i="6"/>
  <c r="A426" i="6"/>
  <c r="A401" i="6"/>
  <c r="A398" i="6"/>
  <c r="A284" i="6"/>
  <c r="A125" i="6"/>
  <c r="A626" i="6"/>
  <c r="A554" i="6"/>
  <c r="A500" i="6"/>
  <c r="A241" i="6"/>
  <c r="A650" i="6"/>
  <c r="A643" i="6"/>
  <c r="A327" i="6"/>
  <c r="A324" i="6"/>
  <c r="A248" i="6"/>
  <c r="A76" i="6"/>
  <c r="A56" i="6"/>
  <c r="A14" i="6"/>
  <c r="A685" i="6"/>
  <c r="A676" i="6"/>
  <c r="A617" i="6"/>
  <c r="A607" i="6"/>
  <c r="A604" i="6"/>
  <c r="A555" i="6"/>
  <c r="A493" i="6"/>
  <c r="A386" i="6"/>
  <c r="A337" i="6"/>
  <c r="A318" i="6"/>
  <c r="A268" i="6"/>
  <c r="A265" i="6"/>
  <c r="A232" i="6"/>
  <c r="A222" i="6"/>
  <c r="A201" i="6"/>
  <c r="A38" i="6"/>
  <c r="A373" i="6"/>
  <c r="A138" i="6"/>
  <c r="A77" i="6"/>
  <c r="A15" i="6"/>
  <c r="A58" i="6"/>
  <c r="A59" i="6"/>
  <c r="A24" i="6"/>
  <c r="A6" i="6"/>
  <c r="A329" i="6"/>
  <c r="A256" i="6"/>
  <c r="A99" i="6"/>
  <c r="A89" i="6"/>
  <c r="A570" i="6"/>
  <c r="A559" i="6"/>
  <c r="A547" i="6"/>
  <c r="A501" i="6"/>
  <c r="A484" i="6"/>
  <c r="A421" i="6"/>
  <c r="A376" i="6"/>
  <c r="A361" i="6"/>
  <c r="A339" i="6"/>
  <c r="A328" i="6"/>
  <c r="A228" i="6"/>
  <c r="A210" i="6"/>
  <c r="A193" i="6"/>
  <c r="A180" i="6"/>
  <c r="A155" i="6"/>
  <c r="A146" i="6"/>
  <c r="A137" i="6"/>
  <c r="A128" i="6"/>
  <c r="A71" i="6"/>
  <c r="A43" i="6"/>
  <c r="A25" i="6"/>
  <c r="A10" i="6"/>
  <c r="A519" i="6"/>
  <c r="A411" i="6"/>
  <c r="A291" i="6"/>
  <c r="A110" i="6"/>
  <c r="A81" i="6"/>
  <c r="A49" i="6"/>
  <c r="A44" i="6"/>
  <c r="A436" i="6"/>
  <c r="A687" i="6"/>
  <c r="A663" i="6"/>
  <c r="A648" i="6"/>
  <c r="A629" i="6"/>
  <c r="A618" i="6"/>
  <c r="A615" i="6"/>
  <c r="A530" i="6"/>
  <c r="A485" i="6"/>
  <c r="A473" i="6"/>
  <c r="A470" i="6"/>
  <c r="A458" i="6"/>
  <c r="A391" i="6"/>
  <c r="A384" i="6"/>
  <c r="A380" i="6"/>
  <c r="A343" i="6"/>
  <c r="A277" i="6"/>
  <c r="A253" i="6"/>
  <c r="A234" i="6"/>
  <c r="A194" i="6"/>
  <c r="A186" i="6"/>
  <c r="A173" i="6"/>
  <c r="A119" i="6"/>
  <c r="A105" i="6"/>
  <c r="A82" i="6"/>
  <c r="A53" i="6"/>
  <c r="A20" i="6"/>
  <c r="A695" i="6"/>
  <c r="A678" i="6"/>
  <c r="A672" i="6"/>
  <c r="A583" i="6"/>
  <c r="A579" i="6"/>
  <c r="A564" i="6"/>
  <c r="A482" i="6"/>
  <c r="A467" i="6"/>
  <c r="A437" i="6"/>
  <c r="A422" i="6"/>
  <c r="A409" i="6"/>
  <c r="A399" i="6"/>
  <c r="A366" i="6"/>
  <c r="A326" i="6"/>
  <c r="A315" i="6"/>
  <c r="A266" i="6"/>
  <c r="A215" i="6"/>
  <c r="A207" i="6"/>
  <c r="A174" i="6"/>
  <c r="A170" i="6"/>
  <c r="A152" i="6"/>
  <c r="A143" i="6"/>
  <c r="A111" i="6"/>
  <c r="A101" i="6"/>
  <c r="A87" i="6"/>
  <c r="A281" i="6"/>
  <c r="A344" i="6"/>
  <c r="A135" i="6"/>
  <c r="A73" i="6"/>
  <c r="A653" i="6"/>
  <c r="A441" i="6"/>
  <c r="A642" i="6"/>
  <c r="A576" i="6"/>
  <c r="A549" i="6"/>
  <c r="A541" i="6"/>
  <c r="A374" i="6"/>
  <c r="A352" i="6"/>
  <c r="A300" i="6"/>
  <c r="A263" i="6"/>
  <c r="A235" i="6"/>
  <c r="A187" i="6"/>
  <c r="A179" i="6"/>
  <c r="A166" i="6"/>
  <c r="A148" i="6"/>
  <c r="A131" i="6"/>
  <c r="A112" i="6"/>
  <c r="A79" i="6"/>
  <c r="A37" i="6"/>
  <c r="A27" i="6"/>
  <c r="A17" i="6"/>
  <c r="A12" i="6"/>
  <c r="A523" i="6"/>
  <c r="A505" i="6"/>
  <c r="A494" i="6"/>
  <c r="A689" i="6"/>
  <c r="A679" i="6"/>
  <c r="A599" i="6"/>
  <c r="A580" i="6"/>
  <c r="A565" i="6"/>
  <c r="A517" i="6"/>
  <c r="A456" i="6"/>
  <c r="A446" i="6"/>
  <c r="A389" i="6"/>
  <c r="A360" i="6"/>
  <c r="A330" i="6"/>
  <c r="A316" i="6"/>
  <c r="A247" i="6"/>
  <c r="A161" i="6"/>
  <c r="A675" i="6"/>
  <c r="A666" i="6"/>
  <c r="A588" i="6"/>
  <c r="A403" i="6"/>
  <c r="A375" i="6"/>
  <c r="A320" i="6"/>
  <c r="A267" i="6"/>
  <c r="A220" i="6"/>
  <c r="A145" i="6"/>
  <c r="A136" i="6"/>
  <c r="A132" i="6"/>
  <c r="A70" i="6"/>
  <c r="A8" i="6"/>
  <c r="A30" i="6"/>
  <c r="A590" i="6"/>
  <c r="A696" i="6"/>
  <c r="A636" i="6"/>
  <c r="A614" i="6"/>
  <c r="A532" i="6"/>
  <c r="A510" i="6"/>
  <c r="A507" i="6"/>
  <c r="A487" i="6"/>
  <c r="A364" i="6"/>
  <c r="A353" i="6"/>
  <c r="A342" i="6"/>
  <c r="A313" i="6"/>
  <c r="A305" i="6"/>
  <c r="A279" i="6"/>
  <c r="A272" i="6"/>
  <c r="A252" i="6"/>
  <c r="A236" i="6"/>
  <c r="A213" i="6"/>
  <c r="A205" i="6"/>
  <c r="A188" i="6"/>
  <c r="A104" i="6"/>
  <c r="A66" i="6"/>
  <c r="A639" i="6"/>
  <c r="A593" i="6"/>
  <c r="A512" i="6"/>
  <c r="A85" i="6"/>
  <c r="A538" i="6"/>
  <c r="A683" i="6"/>
  <c r="A628" i="6"/>
  <c r="A623" i="6"/>
  <c r="A602" i="6"/>
  <c r="A581" i="6"/>
  <c r="A535" i="6"/>
  <c r="A594" i="6"/>
  <c r="A181" i="6"/>
  <c r="A691" i="6"/>
  <c r="A664" i="6"/>
  <c r="A513" i="6"/>
  <c r="A603" i="6"/>
  <c r="A582" i="6"/>
  <c r="A561" i="6"/>
  <c r="A540" i="6"/>
  <c r="A521" i="6"/>
  <c r="A518" i="6"/>
  <c r="A447" i="6"/>
  <c r="A433" i="6"/>
  <c r="A423" i="6"/>
  <c r="A413" i="6"/>
  <c r="A684" i="6"/>
  <c r="A677" i="6"/>
  <c r="A654" i="6"/>
  <c r="A637" i="6"/>
  <c r="A566" i="6"/>
  <c r="A427" i="6"/>
  <c r="A528" i="6"/>
  <c r="A571" i="6"/>
  <c r="A546" i="6"/>
  <c r="A522" i="6"/>
  <c r="A486" i="6"/>
  <c r="A459" i="6"/>
  <c r="A697" i="6"/>
  <c r="A693" i="6"/>
  <c r="A681" i="6"/>
  <c r="A658" i="6"/>
  <c r="A655" i="6"/>
  <c r="A587" i="6"/>
  <c r="A511" i="6"/>
  <c r="A495" i="6"/>
  <c r="A475" i="6"/>
  <c r="A338" i="6"/>
  <c r="A647" i="6"/>
  <c r="A290" i="6"/>
  <c r="A659" i="6"/>
  <c r="A575" i="6"/>
  <c r="A550" i="6"/>
  <c r="A531" i="6"/>
  <c r="A61" i="6"/>
  <c r="A18" i="6"/>
  <c r="A224" i="6"/>
  <c r="A196" i="6"/>
  <c r="A190" i="6"/>
  <c r="A139" i="6"/>
  <c r="A115" i="6"/>
  <c r="A405" i="6"/>
  <c r="A311" i="6"/>
  <c r="A243" i="6"/>
  <c r="A229" i="6"/>
  <c r="A182" i="6"/>
  <c r="A177" i="6"/>
  <c r="A93" i="6"/>
  <c r="A74" i="6"/>
  <c r="A54" i="6"/>
  <c r="A42" i="6"/>
  <c r="A31" i="6"/>
  <c r="A11" i="6"/>
  <c r="A692" i="6"/>
  <c r="A688" i="6"/>
  <c r="A611" i="6"/>
  <c r="A560" i="6"/>
  <c r="A551" i="6"/>
  <c r="A476" i="6"/>
  <c r="A452" i="6"/>
  <c r="A278" i="6"/>
  <c r="A261" i="6"/>
  <c r="A257" i="6"/>
  <c r="A167" i="6"/>
  <c r="A116" i="6"/>
  <c r="A502" i="6"/>
  <c r="A481" i="6"/>
  <c r="A438" i="6"/>
  <c r="A414" i="6"/>
  <c r="A287" i="6"/>
  <c r="A244" i="6"/>
  <c r="A197" i="6"/>
  <c r="A163" i="6"/>
  <c r="A140" i="6"/>
  <c r="A63" i="6"/>
  <c r="A292" i="6"/>
  <c r="A258" i="6"/>
  <c r="A230" i="6"/>
  <c r="A202" i="6"/>
  <c r="A183" i="6"/>
  <c r="A123" i="6"/>
  <c r="A106" i="6"/>
  <c r="A75" i="6"/>
  <c r="A51" i="6"/>
  <c r="A32" i="6"/>
  <c r="A673" i="6"/>
  <c r="A640" i="6"/>
  <c r="A619" i="6"/>
  <c r="A567" i="6"/>
  <c r="A533" i="6"/>
  <c r="A514" i="6"/>
  <c r="A508" i="6"/>
  <c r="A449" i="6"/>
  <c r="A424" i="6"/>
  <c r="A350" i="6"/>
  <c r="A198" i="6"/>
  <c r="A164" i="6"/>
  <c r="A141" i="6"/>
  <c r="A113" i="6"/>
  <c r="A83" i="6"/>
  <c r="A21" i="6"/>
  <c r="A548" i="6"/>
  <c r="A245" i="6"/>
  <c r="A124" i="6"/>
  <c r="A95" i="6"/>
  <c r="A52" i="6"/>
  <c r="A40" i="6"/>
  <c r="A33" i="6"/>
  <c r="A699" i="6"/>
  <c r="A670" i="6"/>
  <c r="A660" i="6"/>
  <c r="A568" i="6"/>
  <c r="A509" i="6"/>
  <c r="A400" i="6"/>
  <c r="A301" i="6"/>
  <c r="A231" i="6"/>
  <c r="A223" i="6"/>
  <c r="A114" i="6"/>
  <c r="A64" i="6"/>
  <c r="A600" i="6"/>
  <c r="A589" i="6"/>
  <c r="A569" i="6"/>
  <c r="A520" i="6"/>
  <c r="A440" i="6"/>
  <c r="A382" i="6"/>
  <c r="A250" i="6"/>
  <c r="A184" i="6"/>
  <c r="A147" i="6"/>
  <c r="A103" i="6"/>
  <c r="A41" i="6"/>
  <c r="A700" i="6"/>
  <c r="A690" i="6"/>
  <c r="A686" i="6"/>
  <c r="A465" i="6"/>
  <c r="A408" i="6"/>
  <c r="A340" i="6"/>
  <c r="A310" i="6"/>
  <c r="A289" i="6"/>
  <c r="A264" i="6"/>
  <c r="A169" i="6"/>
  <c r="A65" i="6"/>
  <c r="A295" i="6"/>
  <c r="A269" i="6"/>
  <c r="A237" i="6"/>
  <c r="A154" i="6"/>
  <c r="A130" i="6"/>
  <c r="A377" i="6"/>
  <c r="A359" i="6"/>
  <c r="A349" i="6"/>
  <c r="A345" i="6"/>
  <c r="A317" i="6"/>
  <c r="A239" i="6"/>
  <c r="A225" i="6"/>
  <c r="A307" i="6"/>
  <c r="A259" i="6"/>
  <c r="A178" i="6"/>
  <c r="A142" i="6"/>
  <c r="A240" i="6"/>
  <c r="A206" i="6"/>
  <c r="A199" i="6"/>
  <c r="A26" i="6"/>
  <c r="A332" i="6"/>
  <c r="A294" i="6"/>
  <c r="A260" i="6"/>
  <c r="A200" i="6"/>
  <c r="A644" i="6"/>
  <c r="A622" i="6"/>
  <c r="A608" i="6"/>
  <c r="A586" i="6"/>
  <c r="A572" i="6"/>
  <c r="A539" i="6"/>
  <c r="A525" i="6"/>
  <c r="A479" i="6"/>
  <c r="A462" i="6"/>
  <c r="A379" i="6"/>
  <c r="A534" i="6"/>
  <c r="A390" i="6"/>
  <c r="A645" i="6"/>
  <c r="A609" i="6"/>
  <c r="A573" i="6"/>
  <c r="A552" i="6"/>
  <c r="A526" i="6"/>
  <c r="A480" i="6"/>
  <c r="A463" i="6"/>
  <c r="A430" i="6"/>
  <c r="A425" i="6"/>
  <c r="A394" i="6"/>
  <c r="A355" i="6"/>
  <c r="A341" i="6"/>
  <c r="A296" i="6"/>
  <c r="A553" i="6"/>
  <c r="A431" i="6"/>
  <c r="A356" i="6"/>
  <c r="A680" i="6"/>
  <c r="A596" i="6"/>
  <c r="A453" i="6"/>
  <c r="A668" i="6"/>
  <c r="A661" i="6"/>
  <c r="A633" i="6"/>
  <c r="A597" i="6"/>
  <c r="A515" i="6"/>
  <c r="A489" i="6"/>
  <c r="A460" i="6"/>
  <c r="A371" i="6"/>
  <c r="A271" i="6"/>
  <c r="A646" i="6"/>
  <c r="A574" i="6"/>
  <c r="A542" i="6"/>
  <c r="A416" i="6"/>
  <c r="A357" i="6"/>
  <c r="A288" i="6"/>
  <c r="A251" i="6"/>
  <c r="A669" i="6"/>
  <c r="A656" i="6"/>
  <c r="A634" i="6"/>
  <c r="A620" i="6"/>
  <c r="A598" i="6"/>
  <c r="A584" i="6"/>
  <c r="A562" i="6"/>
  <c r="A516" i="6"/>
  <c r="A490" i="6"/>
  <c r="A432" i="6"/>
  <c r="A402" i="6"/>
  <c r="A333" i="6"/>
  <c r="A632" i="6"/>
  <c r="A610" i="6"/>
  <c r="A464" i="6"/>
  <c r="A448" i="6"/>
  <c r="A649" i="6"/>
  <c r="A478" i="6"/>
  <c r="A472" i="6"/>
  <c r="A455" i="6"/>
  <c r="A439" i="6"/>
  <c r="A417" i="6"/>
  <c r="A407" i="6"/>
  <c r="A368" i="6"/>
  <c r="A348" i="6"/>
  <c r="A304" i="6"/>
  <c r="A212" i="6"/>
  <c r="A488" i="6"/>
  <c r="A682" i="6"/>
  <c r="A694" i="6"/>
  <c r="A657" i="6"/>
  <c r="A621" i="6"/>
  <c r="A585" i="6"/>
  <c r="A563" i="6"/>
  <c r="A524" i="6"/>
  <c r="A498" i="6"/>
  <c r="A378" i="6"/>
  <c r="A334" i="6"/>
  <c r="A319" i="6"/>
  <c r="A322" i="6"/>
  <c r="A299" i="6"/>
  <c r="A274" i="6"/>
  <c r="A503" i="6"/>
  <c r="A429" i="6"/>
  <c r="A406" i="6"/>
  <c r="A383" i="6"/>
  <c r="A285" i="6"/>
  <c r="A369" i="6"/>
  <c r="A346" i="6"/>
  <c r="A323" i="6"/>
  <c r="A275" i="6"/>
  <c r="A238" i="6"/>
  <c r="A309" i="6"/>
  <c r="A286" i="6"/>
  <c r="A249" i="6"/>
  <c r="A454" i="6"/>
  <c r="A393" i="6"/>
  <c r="A370" i="6"/>
  <c r="A347" i="6"/>
  <c r="A214" i="6"/>
  <c r="A418" i="6"/>
  <c r="A395" i="6"/>
  <c r="A297" i="6"/>
  <c r="A527" i="6"/>
  <c r="A491" i="6"/>
  <c r="A466" i="6"/>
  <c r="A442" i="6"/>
  <c r="A381" i="6"/>
  <c r="A358" i="6"/>
  <c r="A335" i="6"/>
  <c r="A262" i="6"/>
  <c r="A226" i="6"/>
  <c r="A419" i="6"/>
  <c r="A321" i="6"/>
  <c r="A298" i="6"/>
  <c r="A273" i="6"/>
  <c r="G166" i="3"/>
  <c r="H165" i="3"/>
  <c r="G162" i="3"/>
  <c r="H161" i="3"/>
  <c r="G158" i="3"/>
  <c r="H157" i="3"/>
  <c r="G153" i="3"/>
  <c r="H152" i="3"/>
  <c r="H148" i="3"/>
  <c r="G149" i="3"/>
  <c r="G145" i="3"/>
  <c r="H144" i="3"/>
  <c r="H139" i="3"/>
  <c r="G140" i="3"/>
  <c r="H136" i="3"/>
  <c r="G137" i="3"/>
  <c r="H131" i="3"/>
  <c r="G132" i="3"/>
  <c r="H127" i="3"/>
  <c r="G128" i="3"/>
  <c r="H124" i="3"/>
  <c r="G125" i="3"/>
  <c r="G122" i="3"/>
  <c r="H121" i="3"/>
  <c r="H117" i="3"/>
  <c r="G118" i="3"/>
  <c r="G114" i="3"/>
  <c r="H113" i="3"/>
  <c r="G109" i="3"/>
  <c r="H108" i="3"/>
  <c r="G107" i="3"/>
  <c r="H107" i="3" s="1"/>
  <c r="H106" i="3"/>
  <c r="H102" i="3"/>
  <c r="G103" i="3"/>
  <c r="G99" i="3"/>
  <c r="H98" i="3"/>
  <c r="G94" i="3"/>
  <c r="H93" i="3"/>
  <c r="G89" i="3"/>
  <c r="H88" i="3"/>
  <c r="G85" i="3"/>
  <c r="H84" i="3"/>
  <c r="H81" i="3"/>
  <c r="G82" i="3"/>
  <c r="H78" i="3"/>
  <c r="G79" i="3"/>
  <c r="H73" i="3"/>
  <c r="G74" i="3"/>
  <c r="G70" i="3"/>
  <c r="H69" i="3"/>
  <c r="H65" i="3"/>
  <c r="G66" i="3"/>
  <c r="G63" i="3"/>
  <c r="H62" i="3"/>
  <c r="G57" i="3"/>
  <c r="H56" i="3"/>
  <c r="H52" i="3"/>
  <c r="G53" i="3"/>
  <c r="G49" i="3"/>
  <c r="H48" i="3"/>
  <c r="H44" i="3"/>
  <c r="G45" i="3"/>
  <c r="H41" i="3"/>
  <c r="G42" i="3"/>
  <c r="H36" i="3"/>
  <c r="G37" i="3"/>
  <c r="G32" i="3"/>
  <c r="H31" i="3"/>
  <c r="H28" i="3"/>
  <c r="G29" i="3"/>
  <c r="H24" i="3"/>
  <c r="G25" i="3"/>
  <c r="G22" i="3"/>
  <c r="H21" i="3"/>
  <c r="G19" i="3"/>
  <c r="H18" i="3"/>
  <c r="H14" i="3"/>
  <c r="G15" i="3"/>
  <c r="G11" i="3"/>
  <c r="H10" i="3"/>
  <c r="G7" i="3"/>
  <c r="H6" i="3"/>
  <c r="G3" i="3"/>
  <c r="H2" i="3"/>
  <c r="L8" i="8" l="1"/>
  <c r="L11" i="8"/>
  <c r="L14" i="8"/>
  <c r="L17" i="8"/>
  <c r="Z8" i="8"/>
  <c r="Z11" i="8"/>
  <c r="Z14" i="8"/>
  <c r="Z17" i="8"/>
  <c r="AM8" i="8"/>
  <c r="AM11" i="8"/>
  <c r="AM14" i="8"/>
  <c r="AM17" i="8"/>
  <c r="AZ8" i="8"/>
  <c r="AZ11" i="8"/>
  <c r="AZ14" i="8"/>
  <c r="AZ17" i="8"/>
  <c r="BK8" i="8"/>
  <c r="BM14" i="8" s="1"/>
  <c r="H166" i="3"/>
  <c r="G167" i="3"/>
  <c r="H167" i="3" s="1"/>
  <c r="G163" i="3"/>
  <c r="H162" i="3"/>
  <c r="H158" i="3"/>
  <c r="G159" i="3"/>
  <c r="H153" i="3"/>
  <c r="G154" i="3"/>
  <c r="H149" i="3"/>
  <c r="G150" i="3"/>
  <c r="H145" i="3"/>
  <c r="G146" i="3"/>
  <c r="G141" i="3"/>
  <c r="H140" i="3"/>
  <c r="G138" i="3"/>
  <c r="H138" i="3" s="1"/>
  <c r="H137" i="3"/>
  <c r="G133" i="3"/>
  <c r="H132" i="3"/>
  <c r="G129" i="3"/>
  <c r="H128" i="3"/>
  <c r="H125" i="3"/>
  <c r="G126" i="3"/>
  <c r="H126" i="3" s="1"/>
  <c r="G123" i="3"/>
  <c r="H123" i="3" s="1"/>
  <c r="H122" i="3"/>
  <c r="H118" i="3"/>
  <c r="G119" i="3"/>
  <c r="G115" i="3"/>
  <c r="H114" i="3"/>
  <c r="G110" i="3"/>
  <c r="H109" i="3"/>
  <c r="G104" i="3"/>
  <c r="H103" i="3"/>
  <c r="G100" i="3"/>
  <c r="H99" i="3"/>
  <c r="G95" i="3"/>
  <c r="H94" i="3"/>
  <c r="H89" i="3"/>
  <c r="G90" i="3"/>
  <c r="G86" i="3"/>
  <c r="H85" i="3"/>
  <c r="G83" i="3"/>
  <c r="H83" i="3" s="1"/>
  <c r="H82" i="3"/>
  <c r="G80" i="3"/>
  <c r="H80" i="3" s="1"/>
  <c r="H79" i="3"/>
  <c r="G75" i="3"/>
  <c r="H74" i="3"/>
  <c r="G71" i="3"/>
  <c r="H70" i="3"/>
  <c r="G67" i="3"/>
  <c r="H66" i="3"/>
  <c r="H63" i="3"/>
  <c r="G64" i="3"/>
  <c r="H64" i="3" s="1"/>
  <c r="G58" i="3"/>
  <c r="H57" i="3"/>
  <c r="G54" i="3"/>
  <c r="H53" i="3"/>
  <c r="G50" i="3"/>
  <c r="H49" i="3"/>
  <c r="H45" i="3"/>
  <c r="G46" i="3"/>
  <c r="G43" i="3"/>
  <c r="H43" i="3" s="1"/>
  <c r="H42" i="3"/>
  <c r="G38" i="3"/>
  <c r="H37" i="3"/>
  <c r="G33" i="3"/>
  <c r="H32" i="3"/>
  <c r="G30" i="3"/>
  <c r="H30" i="3" s="1"/>
  <c r="H29" i="3"/>
  <c r="H25" i="3"/>
  <c r="G26" i="3"/>
  <c r="G23" i="3"/>
  <c r="H23" i="3" s="1"/>
  <c r="H22" i="3"/>
  <c r="H19" i="3"/>
  <c r="G20" i="3"/>
  <c r="H20" i="3" s="1"/>
  <c r="H15" i="3"/>
  <c r="G16" i="3"/>
  <c r="G12" i="3"/>
  <c r="H11" i="3"/>
  <c r="H7" i="3"/>
  <c r="G8" i="3"/>
  <c r="H3" i="3"/>
  <c r="G4" i="3"/>
  <c r="BM8" i="8" l="1"/>
  <c r="BM11" i="8"/>
  <c r="BM17" i="8"/>
  <c r="H163" i="3"/>
  <c r="G164" i="3"/>
  <c r="H164" i="3" s="1"/>
  <c r="H159" i="3"/>
  <c r="G160" i="3"/>
  <c r="H160" i="3" s="1"/>
  <c r="H154" i="3"/>
  <c r="G155" i="3"/>
  <c r="G151" i="3"/>
  <c r="H151" i="3" s="1"/>
  <c r="H150" i="3"/>
  <c r="G147" i="3"/>
  <c r="H147" i="3" s="1"/>
  <c r="H146" i="3"/>
  <c r="H141" i="3"/>
  <c r="G142" i="3"/>
  <c r="H133" i="3"/>
  <c r="G134" i="3"/>
  <c r="H134" i="3" s="1"/>
  <c r="H129" i="3"/>
  <c r="G130" i="3"/>
  <c r="H130" i="3" s="1"/>
  <c r="G120" i="3"/>
  <c r="H120" i="3" s="1"/>
  <c r="H119" i="3"/>
  <c r="G116" i="3"/>
  <c r="H116" i="3" s="1"/>
  <c r="H115" i="3"/>
  <c r="G111" i="3"/>
  <c r="H110" i="3"/>
  <c r="G105" i="3"/>
  <c r="H105" i="3" s="1"/>
  <c r="H104" i="3"/>
  <c r="G101" i="3"/>
  <c r="H101" i="3" s="1"/>
  <c r="H100" i="3"/>
  <c r="G96" i="3"/>
  <c r="H95" i="3"/>
  <c r="G91" i="3"/>
  <c r="H90" i="3"/>
  <c r="H86" i="3"/>
  <c r="G87" i="3"/>
  <c r="H87" i="3" s="1"/>
  <c r="H75" i="3"/>
  <c r="G76" i="3"/>
  <c r="H76" i="3" s="1"/>
  <c r="H71" i="3"/>
  <c r="G72" i="3"/>
  <c r="H72" i="3" s="1"/>
  <c r="H67" i="3"/>
  <c r="G68" i="3"/>
  <c r="H68" i="3" s="1"/>
  <c r="H58" i="3"/>
  <c r="G59" i="3"/>
  <c r="G55" i="3"/>
  <c r="H55" i="3" s="1"/>
  <c r="H54" i="3"/>
  <c r="H50" i="3"/>
  <c r="G51" i="3"/>
  <c r="H51" i="3" s="1"/>
  <c r="G47" i="3"/>
  <c r="H47" i="3" s="1"/>
  <c r="H46" i="3"/>
  <c r="G39" i="3"/>
  <c r="H38" i="3"/>
  <c r="H33" i="3"/>
  <c r="G34" i="3"/>
  <c r="H26" i="3"/>
  <c r="G27" i="3"/>
  <c r="H27" i="3" s="1"/>
  <c r="H16" i="3"/>
  <c r="G17" i="3"/>
  <c r="H17" i="3" s="1"/>
  <c r="H12" i="3"/>
  <c r="G13" i="3"/>
  <c r="H13" i="3" s="1"/>
  <c r="G9" i="3"/>
  <c r="H9" i="3" s="1"/>
  <c r="H8" i="3"/>
  <c r="G5" i="3"/>
  <c r="H5" i="3" s="1"/>
  <c r="H4" i="3"/>
  <c r="H155" i="3" l="1"/>
  <c r="G156" i="3"/>
  <c r="H156" i="3" s="1"/>
  <c r="H142" i="3"/>
  <c r="G143" i="3"/>
  <c r="H143" i="3" s="1"/>
  <c r="H111" i="3"/>
  <c r="G112" i="3"/>
  <c r="H112" i="3" s="1"/>
  <c r="H96" i="3"/>
  <c r="G97" i="3"/>
  <c r="H97" i="3" s="1"/>
  <c r="H91" i="3"/>
  <c r="G92" i="3"/>
  <c r="H92" i="3" s="1"/>
  <c r="G60" i="3"/>
  <c r="H60" i="3" s="1"/>
  <c r="H59" i="3"/>
  <c r="G40" i="3"/>
  <c r="H40" i="3" s="1"/>
  <c r="H39" i="3"/>
  <c r="G35" i="3"/>
  <c r="H35" i="3" s="1"/>
  <c r="H34" i="3"/>
</calcChain>
</file>

<file path=xl/sharedStrings.xml><?xml version="1.0" encoding="utf-8"?>
<sst xmlns="http://schemas.openxmlformats.org/spreadsheetml/2006/main" count="13444" uniqueCount="2718">
  <si>
    <t>OYP Status</t>
  </si>
  <si>
    <t>McGivney Award?</t>
  </si>
  <si>
    <t>Columbian Award?</t>
  </si>
  <si>
    <t>Founders Award?</t>
  </si>
  <si>
    <t>Star Council?</t>
  </si>
  <si>
    <t>Omaha</t>
  </si>
  <si>
    <t>Nebraska</t>
  </si>
  <si>
    <t>US</t>
  </si>
  <si>
    <t>A</t>
  </si>
  <si>
    <t>Regular</t>
  </si>
  <si>
    <t>E</t>
  </si>
  <si>
    <t>NO</t>
  </si>
  <si>
    <t>YES</t>
  </si>
  <si>
    <t/>
  </si>
  <si>
    <t>Compliant</t>
  </si>
  <si>
    <t>O Neil</t>
  </si>
  <si>
    <t>Not Compliant</t>
  </si>
  <si>
    <t>Lincoln</t>
  </si>
  <si>
    <t>Columbus</t>
  </si>
  <si>
    <t>Alliance</t>
  </si>
  <si>
    <t>Hastings</t>
  </si>
  <si>
    <t>Mccook</t>
  </si>
  <si>
    <t>Chadron</t>
  </si>
  <si>
    <t>Grand Island</t>
  </si>
  <si>
    <t>North Platte</t>
  </si>
  <si>
    <t>Hartington</t>
  </si>
  <si>
    <t>Creighton</t>
  </si>
  <si>
    <t>Emerson</t>
  </si>
  <si>
    <t>Greeley</t>
  </si>
  <si>
    <t>Falls City</t>
  </si>
  <si>
    <t>Fremont</t>
  </si>
  <si>
    <t>York</t>
  </si>
  <si>
    <t>David City</t>
  </si>
  <si>
    <t>Beatrice</t>
  </si>
  <si>
    <t>Kearney</t>
  </si>
  <si>
    <t>Albion</t>
  </si>
  <si>
    <t>Norfolk</t>
  </si>
  <si>
    <t>Humphrey</t>
  </si>
  <si>
    <t>Wahoo</t>
  </si>
  <si>
    <t>Sidney</t>
  </si>
  <si>
    <t>Hebron</t>
  </si>
  <si>
    <t>Lawrence</t>
  </si>
  <si>
    <t>St Paul</t>
  </si>
  <si>
    <t>Plattsmouth</t>
  </si>
  <si>
    <t>Lexington</t>
  </si>
  <si>
    <t>West Point</t>
  </si>
  <si>
    <t>Ord</t>
  </si>
  <si>
    <t>Wood River/Shelton</t>
  </si>
  <si>
    <t>Orleans</t>
  </si>
  <si>
    <t>Broken Bow</t>
  </si>
  <si>
    <t>Elgin</t>
  </si>
  <si>
    <t>Scottsbluff</t>
  </si>
  <si>
    <t>Indianola</t>
  </si>
  <si>
    <t>Schuyler</t>
  </si>
  <si>
    <t>South Omaha</t>
  </si>
  <si>
    <t>Nebraska City</t>
  </si>
  <si>
    <t>Spencer</t>
  </si>
  <si>
    <t>North Bend</t>
  </si>
  <si>
    <t>South Sioux City</t>
  </si>
  <si>
    <t>Fairbury</t>
  </si>
  <si>
    <t>Valentine</t>
  </si>
  <si>
    <t>Atkinson</t>
  </si>
  <si>
    <t>Ogallala</t>
  </si>
  <si>
    <t>Randolph</t>
  </si>
  <si>
    <t>Verdigre</t>
  </si>
  <si>
    <t>S</t>
  </si>
  <si>
    <t>Cozad</t>
  </si>
  <si>
    <t>Osceola</t>
  </si>
  <si>
    <t>Howells</t>
  </si>
  <si>
    <t>Loup City</t>
  </si>
  <si>
    <t>Stuart</t>
  </si>
  <si>
    <t>Bellevue</t>
  </si>
  <si>
    <t>College</t>
  </si>
  <si>
    <t>Ainsworth-Bassett</t>
  </si>
  <si>
    <t>Papillion</t>
  </si>
  <si>
    <t>Tecumseh</t>
  </si>
  <si>
    <t>Auburn</t>
  </si>
  <si>
    <t>Valley</t>
  </si>
  <si>
    <t>Imperial</t>
  </si>
  <si>
    <t>Neligh</t>
  </si>
  <si>
    <t>Syracuse</t>
  </si>
  <si>
    <t>Geneva</t>
  </si>
  <si>
    <t>Lindsay</t>
  </si>
  <si>
    <t>Crete</t>
  </si>
  <si>
    <t>Superior</t>
  </si>
  <si>
    <t>Cambridge</t>
  </si>
  <si>
    <t>Grant</t>
  </si>
  <si>
    <t>Wisner</t>
  </si>
  <si>
    <t>St Edward</t>
  </si>
  <si>
    <t>Clarkson</t>
  </si>
  <si>
    <t>Fullerton</t>
  </si>
  <si>
    <t>Wilber</t>
  </si>
  <si>
    <t>Aurora</t>
  </si>
  <si>
    <t>Seward</t>
  </si>
  <si>
    <t>Wayne</t>
  </si>
  <si>
    <t>Holdrege</t>
  </si>
  <si>
    <t>Valparaiso</t>
  </si>
  <si>
    <t>Brainard</t>
  </si>
  <si>
    <t>Madison</t>
  </si>
  <si>
    <t>Ralston</t>
  </si>
  <si>
    <t>Leigh</t>
  </si>
  <si>
    <t>Ponca</t>
  </si>
  <si>
    <t>Steinauer</t>
  </si>
  <si>
    <t>Gretna</t>
  </si>
  <si>
    <t>Roseland</t>
  </si>
  <si>
    <t>Benkelman Stratton</t>
  </si>
  <si>
    <t>Gering</t>
  </si>
  <si>
    <t>Ft Calhoun</t>
  </si>
  <si>
    <t>Minden</t>
  </si>
  <si>
    <t>Central City</t>
  </si>
  <si>
    <t>Blair</t>
  </si>
  <si>
    <t>Bloomfield</t>
  </si>
  <si>
    <t>Genoa</t>
  </si>
  <si>
    <t>Springfield</t>
  </si>
  <si>
    <t>Pierce</t>
  </si>
  <si>
    <t>Abie &amp; Bruno</t>
  </si>
  <si>
    <t>Dawson And Shubert</t>
  </si>
  <si>
    <t>Denton</t>
  </si>
  <si>
    <t>Pender</t>
  </si>
  <si>
    <t>Friend/Exeter</t>
  </si>
  <si>
    <t>Doniphan</t>
  </si>
  <si>
    <t>Stanton</t>
  </si>
  <si>
    <t>Battle Creek</t>
  </si>
  <si>
    <t>Ashland/Greenwood</t>
  </si>
  <si>
    <t>Elm Creek</t>
  </si>
  <si>
    <t>Lyons</t>
  </si>
  <si>
    <t>Spalding</t>
  </si>
  <si>
    <t>Sutton/Harvard</t>
  </si>
  <si>
    <t>Cortland</t>
  </si>
  <si>
    <t>Shelby</t>
  </si>
  <si>
    <t>Beaver Crossing/Utica</t>
  </si>
  <si>
    <t>Crofton</t>
  </si>
  <si>
    <t>Elkhorn</t>
  </si>
  <si>
    <t>Davey</t>
  </si>
  <si>
    <t>Odell</t>
  </si>
  <si>
    <t>Bellwood</t>
  </si>
  <si>
    <t>Council #:</t>
  </si>
  <si>
    <t>District #</t>
  </si>
  <si>
    <t>Council #</t>
  </si>
  <si>
    <t>City</t>
  </si>
  <si>
    <t>Region #</t>
  </si>
  <si>
    <t>Membership Goal</t>
  </si>
  <si>
    <t>Form SP-7 Received</t>
  </si>
  <si>
    <t>Form 185
(Officers Chosen) Received</t>
  </si>
  <si>
    <t>Form 365 
(Program Personnel List) Received</t>
  </si>
  <si>
    <t>Founders' Award Goal</t>
  </si>
  <si>
    <t>Founders' Goal Gain (YTD)</t>
  </si>
  <si>
    <t>Founders' Goal Needed</t>
  </si>
  <si>
    <t>Membership Goal Attained (%)</t>
  </si>
  <si>
    <t>Membership Goal
Needed</t>
  </si>
  <si>
    <t>Grand Knight Compliance</t>
  </si>
  <si>
    <t>Program Director Compliance</t>
  </si>
  <si>
    <t>Community Director Compliace</t>
  </si>
  <si>
    <t>Family Director Compliance</t>
  </si>
  <si>
    <t>Safe Environtment Training Compliance</t>
  </si>
  <si>
    <t>Form 1295 (Annual Audit) Received</t>
  </si>
  <si>
    <t>Jurisdiction</t>
  </si>
  <si>
    <t>Country</t>
  </si>
  <si>
    <t>Affiliated Assembly</t>
  </si>
  <si>
    <t>Local Designation</t>
  </si>
  <si>
    <t>Status</t>
  </si>
  <si>
    <t>Council Type</t>
  </si>
  <si>
    <t>Language</t>
  </si>
  <si>
    <t>Membership Gain (YTD)</t>
  </si>
  <si>
    <t>Membership Needed</t>
  </si>
  <si>
    <t>Founders' Award Goal (%)</t>
  </si>
  <si>
    <t>DD Form 944 Rec'd</t>
  </si>
  <si>
    <t>Current Award Status</t>
  </si>
  <si>
    <t>Council General Agent Name</t>
  </si>
  <si>
    <t>Council General Agent Email</t>
  </si>
  <si>
    <t>Council Field Agent Name</t>
  </si>
  <si>
    <t>Council Field Agent Email</t>
  </si>
  <si>
    <t>594</t>
  </si>
  <si>
    <t>Region 8</t>
  </si>
  <si>
    <t>Neil Pfeifer</t>
  </si>
  <si>
    <t>neil.pfeifer@kofc.org</t>
  </si>
  <si>
    <t>602</t>
  </si>
  <si>
    <t>Region 3</t>
  </si>
  <si>
    <t>Anthony Swanson</t>
  </si>
  <si>
    <t>anthony.swanson@kofc.org</t>
  </si>
  <si>
    <t>Aaron Schock</t>
  </si>
  <si>
    <t>aaron.schock@kofc.org</t>
  </si>
  <si>
    <t>595</t>
  </si>
  <si>
    <t>Region 1</t>
  </si>
  <si>
    <t>Ian Ollis</t>
  </si>
  <si>
    <t>ian.ollis@kofc.org</t>
  </si>
  <si>
    <t>605</t>
  </si>
  <si>
    <t>Region 2</t>
  </si>
  <si>
    <t>Joseph Haschke</t>
  </si>
  <si>
    <t>joseph.haschke@kofc.org</t>
  </si>
  <si>
    <t>597</t>
  </si>
  <si>
    <t>Region 6</t>
  </si>
  <si>
    <t>David St Hilaire</t>
  </si>
  <si>
    <t>david.st.hilaire@kofc.org</t>
  </si>
  <si>
    <t>608</t>
  </si>
  <si>
    <t>Region 4</t>
  </si>
  <si>
    <t>Brian Almond</t>
  </si>
  <si>
    <t>brian.almond@kofc.org</t>
  </si>
  <si>
    <t>600</t>
  </si>
  <si>
    <t>Region 5</t>
  </si>
  <si>
    <t>1504</t>
  </si>
  <si>
    <t>601</t>
  </si>
  <si>
    <t>Isaiah Swanson</t>
  </si>
  <si>
    <t>isaiah.swanson@kofc.org</t>
  </si>
  <si>
    <t>607</t>
  </si>
  <si>
    <t>1769</t>
  </si>
  <si>
    <t>604</t>
  </si>
  <si>
    <t>606</t>
  </si>
  <si>
    <t>1712</t>
  </si>
  <si>
    <t>603</t>
  </si>
  <si>
    <t>2071</t>
  </si>
  <si>
    <t>Region 7</t>
  </si>
  <si>
    <t>Brian Ford</t>
  </si>
  <si>
    <t>brian.ford@kofc.org</t>
  </si>
  <si>
    <t>2023</t>
  </si>
  <si>
    <t>3301</t>
  </si>
  <si>
    <t>Roy Metter</t>
  </si>
  <si>
    <t>roy.metter@kofc.org</t>
  </si>
  <si>
    <t>3146</t>
  </si>
  <si>
    <t>609</t>
  </si>
  <si>
    <t>1717</t>
  </si>
  <si>
    <t>Noah Pfeifer</t>
  </si>
  <si>
    <t>noah.pfeifer@kofc.org</t>
  </si>
  <si>
    <t>3303</t>
  </si>
  <si>
    <t>Tanner Lockhorn</t>
  </si>
  <si>
    <t>tanner.lockhorn@kofc.org</t>
  </si>
  <si>
    <t>598</t>
  </si>
  <si>
    <t>599</t>
  </si>
  <si>
    <t>Michael Scholz</t>
  </si>
  <si>
    <t>michael.scholz@kofc.org</t>
  </si>
  <si>
    <t>596</t>
  </si>
  <si>
    <t>0</t>
  </si>
  <si>
    <t>1874</t>
  </si>
  <si>
    <t>1854</t>
  </si>
  <si>
    <t>Stewart Havranek</t>
  </si>
  <si>
    <t>stewart.havranek@kofc.org</t>
  </si>
  <si>
    <t>1957</t>
  </si>
  <si>
    <t>3640</t>
  </si>
  <si>
    <t>2061</t>
  </si>
  <si>
    <t>Virgilio Gutierrez</t>
  </si>
  <si>
    <t>virgil.gutierrez@kofc.org</t>
  </si>
  <si>
    <t>M</t>
  </si>
  <si>
    <t>3486</t>
  </si>
  <si>
    <t>Matthew Harm</t>
  </si>
  <si>
    <t>matthew.harm@kofc.org</t>
  </si>
  <si>
    <t>Timothy Nowak</t>
  </si>
  <si>
    <t>timothy.nowak@kofc.org</t>
  </si>
  <si>
    <t>3606</t>
  </si>
  <si>
    <t>James Krawczyk</t>
  </si>
  <si>
    <t>j.krawczyk@kofc.org</t>
  </si>
  <si>
    <t>Francisco Romero Carrasquillo</t>
  </si>
  <si>
    <t>francisco.romero@kofc.org</t>
  </si>
  <si>
    <t>2541</t>
  </si>
  <si>
    <t>Jared Heinen</t>
  </si>
  <si>
    <t>jared.heinen@kofc.org</t>
  </si>
  <si>
    <t>3431</t>
  </si>
  <si>
    <t>2540</t>
  </si>
  <si>
    <t>3860</t>
  </si>
  <si>
    <t>3822</t>
  </si>
  <si>
    <t>3736</t>
  </si>
  <si>
    <t>Form 1728 
(Annual Survey)
Received</t>
  </si>
  <si>
    <t>Community Director Compliance</t>
  </si>
  <si>
    <t>Form 1728 (Annual Survey) Received</t>
  </si>
  <si>
    <t>Form 365 (Program Personnel List) Received</t>
  </si>
  <si>
    <t>Form 185 (Officers Chosen) Received</t>
  </si>
  <si>
    <t>Membership
Goal Gain
(YTD)</t>
  </si>
  <si>
    <t>Membership
Goal Attained
(%)</t>
  </si>
  <si>
    <t>District</t>
  </si>
  <si>
    <t>Unit Type</t>
  </si>
  <si>
    <t>Unit Number</t>
  </si>
  <si>
    <t>Member Number</t>
  </si>
  <si>
    <t>Role</t>
  </si>
  <si>
    <t>Name</t>
  </si>
  <si>
    <t>Email</t>
  </si>
  <si>
    <t>Training Program Type</t>
  </si>
  <si>
    <t>Training Program Start Date</t>
  </si>
  <si>
    <t>Training Due By/Compliance</t>
  </si>
  <si>
    <t>Re-training Eligibility Date</t>
  </si>
  <si>
    <t>Background Check Start Date</t>
  </si>
  <si>
    <t>Background Check Due By/Compliance</t>
  </si>
  <si>
    <t>Re-screening Eligibility Date</t>
  </si>
  <si>
    <t>Member Status</t>
  </si>
  <si>
    <t>NE</t>
  </si>
  <si>
    <t>council</t>
  </si>
  <si>
    <t>10815</t>
  </si>
  <si>
    <t>3409684</t>
  </si>
  <si>
    <t>Family Director (519)</t>
  </si>
  <si>
    <t>SAMUEL  LARA</t>
  </si>
  <si>
    <t>SMLARA2@GMAIL.COM</t>
  </si>
  <si>
    <t>Round 1 -</t>
  </si>
  <si>
    <t>2025-02-13</t>
  </si>
  <si>
    <t>2028-08-14</t>
  </si>
  <si>
    <t>2025-07-04</t>
  </si>
  <si>
    <t>2028-07-19</t>
  </si>
  <si>
    <t>9518</t>
  </si>
  <si>
    <t>4241901</t>
  </si>
  <si>
    <t>Community Director (514)</t>
  </si>
  <si>
    <t>PATRICK W GARNATZ</t>
  </si>
  <si>
    <t>PGARN750@HOTMAIL.COM</t>
  </si>
  <si>
    <t>2026-08-11</t>
  </si>
  <si>
    <t>2024-07-10</t>
  </si>
  <si>
    <t>2027-05-31</t>
  </si>
  <si>
    <t>10305</t>
  </si>
  <si>
    <t>4527379</t>
  </si>
  <si>
    <t>Program Director (511)</t>
  </si>
  <si>
    <t>KENNETH C ZELLER</t>
  </si>
  <si>
    <t>KZELLER@ADESTAGROUP.COM</t>
  </si>
  <si>
    <t>2026-07-30</t>
  </si>
  <si>
    <t>2026-09-13</t>
  </si>
  <si>
    <t>n/a</t>
  </si>
  <si>
    <t>Pending</t>
  </si>
  <si>
    <t>2411</t>
  </si>
  <si>
    <t>3026273</t>
  </si>
  <si>
    <t>STEVEN L KERKMAN</t>
  </si>
  <si>
    <t>STEVE.KERKMAN@YAHOO.COM</t>
  </si>
  <si>
    <t>2025-01-14</t>
  </si>
  <si>
    <t>2028-01-04</t>
  </si>
  <si>
    <t>2025-04-15</t>
  </si>
  <si>
    <t>2028-03-06</t>
  </si>
  <si>
    <t>938</t>
  </si>
  <si>
    <t>5148812</t>
  </si>
  <si>
    <t>DANIEL  HUMLICEK</t>
  </si>
  <si>
    <t>DHUMLIC@YAHOO.COM</t>
  </si>
  <si>
    <t>2025-10-02</t>
  </si>
  <si>
    <t>2028-12-13</t>
  </si>
  <si>
    <t>2026-07-08</t>
  </si>
  <si>
    <t>10913</t>
  </si>
  <si>
    <t>3070771</t>
  </si>
  <si>
    <t>FRED P WAGNER</t>
  </si>
  <si>
    <t>FPATDIWAGNER@NEB.RR.COM</t>
  </si>
  <si>
    <t>2024-09-12</t>
  </si>
  <si>
    <t>Non-compliant</t>
  </si>
  <si>
    <t>2026-07-17</t>
  </si>
  <si>
    <t>13080</t>
  </si>
  <si>
    <t>4168406</t>
  </si>
  <si>
    <t>GREGORY J CHEREK</t>
  </si>
  <si>
    <t>GCHEREK@COX.NET</t>
  </si>
  <si>
    <t>2026-07-14</t>
  </si>
  <si>
    <t>2026-08-28</t>
  </si>
  <si>
    <t>10895</t>
  </si>
  <si>
    <t>4704831</t>
  </si>
  <si>
    <t>JAMES P BURRIS</t>
  </si>
  <si>
    <t>BRONCOJAMES69@YAHOO.COM</t>
  </si>
  <si>
    <t>Round 2 -</t>
  </si>
  <si>
    <t>2026-05-07</t>
  </si>
  <si>
    <t>2029-04-16</t>
  </si>
  <si>
    <t>2026-05-08</t>
  </si>
  <si>
    <t>2029-03-27</t>
  </si>
  <si>
    <t>13015</t>
  </si>
  <si>
    <t>5249220</t>
  </si>
  <si>
    <t>MCGUIRE  MILLER</t>
  </si>
  <si>
    <t>MCGUIREMILLER@GMAIL.COM</t>
  </si>
  <si>
    <t>2025-09-23</t>
  </si>
  <si>
    <t>2028-09-25</t>
  </si>
  <si>
    <t>2025-08-08</t>
  </si>
  <si>
    <t>2028-07-10</t>
  </si>
  <si>
    <t>12132</t>
  </si>
  <si>
    <t>5170465</t>
  </si>
  <si>
    <t>JONATHAN T BARKL</t>
  </si>
  <si>
    <t>JON_BARKL123@HOTMAIL.COM</t>
  </si>
  <si>
    <t>2025-08-05</t>
  </si>
  <si>
    <t>2028-06-26</t>
  </si>
  <si>
    <t>2028-06-27</t>
  </si>
  <si>
    <t>2359932</t>
  </si>
  <si>
    <t>LORAN A STARA</t>
  </si>
  <si>
    <t>LJSTARA@GMAIL.COM</t>
  </si>
  <si>
    <t>2025-06-21</t>
  </si>
  <si>
    <t>2028-09-03</t>
  </si>
  <si>
    <t>10795</t>
  </si>
  <si>
    <t>4780109</t>
  </si>
  <si>
    <t>CHRIS C GRIES</t>
  </si>
  <si>
    <t>CCGRIES02@YAHOO.COM</t>
  </si>
  <si>
    <t>2025-09-09</t>
  </si>
  <si>
    <t>2028-08-21</t>
  </si>
  <si>
    <t>2026-05-14</t>
  </si>
  <si>
    <t>2029-04-12</t>
  </si>
  <si>
    <t>11364</t>
  </si>
  <si>
    <t>5207699</t>
  </si>
  <si>
    <t>BRIAN P JOHNSON</t>
  </si>
  <si>
    <t>BPJOHNSON380@HOTMAIL.COM</t>
  </si>
  <si>
    <t>2024-09-05</t>
  </si>
  <si>
    <t>2027-10-26</t>
  </si>
  <si>
    <t>2025-11-17</t>
  </si>
  <si>
    <t>2029-01-04</t>
  </si>
  <si>
    <t>8590</t>
  </si>
  <si>
    <t>4689255</t>
  </si>
  <si>
    <t>Grand Knight (501)</t>
  </si>
  <si>
    <t>MICHAEL L PELSTER</t>
  </si>
  <si>
    <t>MPELSTER@GOAGWEST.COM</t>
  </si>
  <si>
    <t>2024-01-11</t>
  </si>
  <si>
    <t>2027-03-25</t>
  </si>
  <si>
    <t>14914</t>
  </si>
  <si>
    <t>5408458</t>
  </si>
  <si>
    <t>ETHAN  YAROLIMEK</t>
  </si>
  <si>
    <t>ETHAN.YAROLIMEK@GMAIL.COM</t>
  </si>
  <si>
    <t>2026-07-07</t>
  </si>
  <si>
    <t>2026-08-21</t>
  </si>
  <si>
    <t>9704</t>
  </si>
  <si>
    <t>3324091</t>
  </si>
  <si>
    <t>ALAN L PENDLETON</t>
  </si>
  <si>
    <t>AMPEND62@GMAIL.COM</t>
  </si>
  <si>
    <t>2024-08-27</t>
  </si>
  <si>
    <t>2027-07-19</t>
  </si>
  <si>
    <t>2024-07-30</t>
  </si>
  <si>
    <t>2027-06-21</t>
  </si>
  <si>
    <t>2681</t>
  </si>
  <si>
    <t>4176913</t>
  </si>
  <si>
    <t>MICHAEL P ESSELSTEIN</t>
  </si>
  <si>
    <t>MBKMET@CENTURYLINK.NET</t>
  </si>
  <si>
    <t>2028-04-06</t>
  </si>
  <si>
    <t>2028-04-05</t>
  </si>
  <si>
    <t>10923</t>
  </si>
  <si>
    <t>2055241</t>
  </si>
  <si>
    <t>JERRY W BROWN</t>
  </si>
  <si>
    <t>VJBROWN1969@GMAIL.COM</t>
  </si>
  <si>
    <t>2025-09-19</t>
  </si>
  <si>
    <t>2026-07-16</t>
  </si>
  <si>
    <t>701</t>
  </si>
  <si>
    <t>4941247</t>
  </si>
  <si>
    <t>BENJAMIN L DOOLITTLE</t>
  </si>
  <si>
    <t>BLDOOLITTLE01@GMAIL.COM</t>
  </si>
  <si>
    <t>2027-09-23</t>
  </si>
  <si>
    <t>2272</t>
  </si>
  <si>
    <t>4849437</t>
  </si>
  <si>
    <t>KREG G SCHLAUTMAN</t>
  </si>
  <si>
    <t>KGS2015@HOTMAIL.COM</t>
  </si>
  <si>
    <t>2024-08-13</t>
  </si>
  <si>
    <t>2027-06-30</t>
  </si>
  <si>
    <t>2024-08-29</t>
  </si>
  <si>
    <t>2027-07-22</t>
  </si>
  <si>
    <t>1211</t>
  </si>
  <si>
    <t>3284828</t>
  </si>
  <si>
    <t>KELLY G CONDON</t>
  </si>
  <si>
    <t>KELLYCONDON58@GMAIL.COM</t>
  </si>
  <si>
    <t>2024-06-30</t>
  </si>
  <si>
    <t>2029-04-24</t>
  </si>
  <si>
    <t>2026-04-22</t>
  </si>
  <si>
    <t>10510</t>
  </si>
  <si>
    <t>5080845</t>
  </si>
  <si>
    <t>JOHN W GOEBEL, III</t>
  </si>
  <si>
    <t>JWGOEBEL3@GMAIL.COM</t>
  </si>
  <si>
    <t>2029-06-07</t>
  </si>
  <si>
    <t>10335</t>
  </si>
  <si>
    <t>4249235</t>
  </si>
  <si>
    <t>JEFFREY T MILLER</t>
  </si>
  <si>
    <t>JEFFMILLER.MILLERBODY@GMAIL.COM</t>
  </si>
  <si>
    <t>2024-07-06</t>
  </si>
  <si>
    <t>15101</t>
  </si>
  <si>
    <t>4935914</t>
  </si>
  <si>
    <t>FIACRE ARISTIDE S TOLLO</t>
  </si>
  <si>
    <t>FIACRETOLLO@GMAIL.COM</t>
  </si>
  <si>
    <t>2026-08-06</t>
  </si>
  <si>
    <t>2026-06-25</t>
  </si>
  <si>
    <t>2029-05-14</t>
  </si>
  <si>
    <t>14320</t>
  </si>
  <si>
    <t>5092810</t>
  </si>
  <si>
    <t>BRADLEY  WILKEN</t>
  </si>
  <si>
    <t>BRAD@WILKENSTUDIOS.COM</t>
  </si>
  <si>
    <t>2025-09-30</t>
  </si>
  <si>
    <t>1793</t>
  </si>
  <si>
    <t>4689941</t>
  </si>
  <si>
    <t>THOMAS J HARRINGTON</t>
  </si>
  <si>
    <t>MATHDAD13@GMAIL.COM</t>
  </si>
  <si>
    <t>2026-05-02</t>
  </si>
  <si>
    <t>2029-03-22</t>
  </si>
  <si>
    <t>7825</t>
  </si>
  <si>
    <t>4008290</t>
  </si>
  <si>
    <t>JUSTIN M CRUISE</t>
  </si>
  <si>
    <t>JCRUISE86@HOTMAIL.COM</t>
  </si>
  <si>
    <t>2025-07-01</t>
  </si>
  <si>
    <t>2040</t>
  </si>
  <si>
    <t>4562542</t>
  </si>
  <si>
    <t>JOHN M BURKS</t>
  </si>
  <si>
    <t>BURKS1@GMAIL.COM</t>
  </si>
  <si>
    <t>2025-09-03</t>
  </si>
  <si>
    <t>2028-10-24</t>
  </si>
  <si>
    <t>2025-08-07</t>
  </si>
  <si>
    <t>2028-07-24</t>
  </si>
  <si>
    <t>1497</t>
  </si>
  <si>
    <t>2589218</t>
  </si>
  <si>
    <t>LANNY A SCHMID</t>
  </si>
  <si>
    <t>OFARMERS@GMAIL.COM</t>
  </si>
  <si>
    <t>2024-01-20</t>
  </si>
  <si>
    <t>2027-05-05</t>
  </si>
  <si>
    <t>2028-06-22</t>
  </si>
  <si>
    <t>11363</t>
  </si>
  <si>
    <t>4675210</t>
  </si>
  <si>
    <t>STEPHEN M MARTIN</t>
  </si>
  <si>
    <t>STEPHENMICHALMARTIN@GMAIL.COM</t>
  </si>
  <si>
    <t>2025-11-06</t>
  </si>
  <si>
    <t>2028-10-23</t>
  </si>
  <si>
    <t>1126</t>
  </si>
  <si>
    <t>3020313</t>
  </si>
  <si>
    <t>ANTON R SPILINEK</t>
  </si>
  <si>
    <t>ANTON.SPILINEK@GMAIL.COM</t>
  </si>
  <si>
    <t>2025-07-17</t>
  </si>
  <si>
    <t>2029-03-07</t>
  </si>
  <si>
    <t>2026-04-24</t>
  </si>
  <si>
    <t>2029-03-13</t>
  </si>
  <si>
    <t>11280</t>
  </si>
  <si>
    <t>5101484</t>
  </si>
  <si>
    <t>RONALD J HRUSKA</t>
  </si>
  <si>
    <t>RHRUSKA3@GMAIL.COM</t>
  </si>
  <si>
    <t>2025-08-20</t>
  </si>
  <si>
    <t>2025-07-30</t>
  </si>
  <si>
    <t>2028-07-20</t>
  </si>
  <si>
    <t>1238</t>
  </si>
  <si>
    <t>2977209</t>
  </si>
  <si>
    <t>CORY D FRISCH</t>
  </si>
  <si>
    <t>CORYFRISCH8@GMAIL.COM</t>
  </si>
  <si>
    <t>2025-06-30</t>
  </si>
  <si>
    <t>14070</t>
  </si>
  <si>
    <t>3586269</t>
  </si>
  <si>
    <t>RANDALL W CHLOUPEK</t>
  </si>
  <si>
    <t>KC85@WINDSTREAM.NET</t>
  </si>
  <si>
    <t>2024-11-14</t>
  </si>
  <si>
    <t>2028-01-12</t>
  </si>
  <si>
    <t>2027-11-19</t>
  </si>
  <si>
    <t>12200</t>
  </si>
  <si>
    <t>3019354</t>
  </si>
  <si>
    <t>VINCENT B MORENO</t>
  </si>
  <si>
    <t>MORENOV40@YAHOO.COM</t>
  </si>
  <si>
    <t>2026-07-10</t>
  </si>
  <si>
    <t>2026-08-24</t>
  </si>
  <si>
    <t>3867575</t>
  </si>
  <si>
    <t>RANDALL W CARPENTER</t>
  </si>
  <si>
    <t>CARPOLA@CHARTER.NET</t>
  </si>
  <si>
    <t>2028-08-15</t>
  </si>
  <si>
    <t>2025-08-22</t>
  </si>
  <si>
    <t>2028-07-28</t>
  </si>
  <si>
    <t>6750</t>
  </si>
  <si>
    <t>5377288</t>
  </si>
  <si>
    <t>BRANDON A SPECKMANN</t>
  </si>
  <si>
    <t>BSPECK127@GMAIL.COM</t>
  </si>
  <si>
    <t>2028-05-24</t>
  </si>
  <si>
    <t>7966</t>
  </si>
  <si>
    <t>4125124</t>
  </si>
  <si>
    <t>KURT L KIESEL</t>
  </si>
  <si>
    <t>KURTKIESEL65@GMAIL.COM</t>
  </si>
  <si>
    <t>2026-07-15</t>
  </si>
  <si>
    <t>2026-08-29</t>
  </si>
  <si>
    <t>10184</t>
  </si>
  <si>
    <t>3112805</t>
  </si>
  <si>
    <t>MIKE F MCDONNELL</t>
  </si>
  <si>
    <t>MIKE@OMAHAFED.ORG</t>
  </si>
  <si>
    <t>4794450</t>
  </si>
  <si>
    <t>THEODORE R SNODDY</t>
  </si>
  <si>
    <t>TED_SNODDY@HOTMAIL.COM</t>
  </si>
  <si>
    <t>2024-09-26</t>
  </si>
  <si>
    <t>2027-08-18</t>
  </si>
  <si>
    <t>2388</t>
  </si>
  <si>
    <t>4616100</t>
  </si>
  <si>
    <t>DION J NEUMILLER</t>
  </si>
  <si>
    <t>DIONEMTP@HOTMAIL.COM</t>
  </si>
  <si>
    <t>2024-07-16</t>
  </si>
  <si>
    <t>2027-06-17</t>
  </si>
  <si>
    <t>2027-05-19</t>
  </si>
  <si>
    <t>6429</t>
  </si>
  <si>
    <t>5416260</t>
  </si>
  <si>
    <t>BRETT D MACKLIN</t>
  </si>
  <si>
    <t>BRETT_MACKLIN@HOTMAIL.COM</t>
  </si>
  <si>
    <t>7034</t>
  </si>
  <si>
    <t>4652087</t>
  </si>
  <si>
    <t>PATRICK J MEJSTRIK</t>
  </si>
  <si>
    <t>PMEJSTRIK@COX.NET</t>
  </si>
  <si>
    <t>2025-09-17</t>
  </si>
  <si>
    <t>2028-09-26</t>
  </si>
  <si>
    <t>2025-09-16</t>
  </si>
  <si>
    <t>2028-10-06</t>
  </si>
  <si>
    <t>3187865</t>
  </si>
  <si>
    <t>GERARD C MICEK</t>
  </si>
  <si>
    <t>KCMICEK@GMAIL.COM</t>
  </si>
  <si>
    <t>1904</t>
  </si>
  <si>
    <t>3925367</t>
  </si>
  <si>
    <t>CALEB C MITCHELL</t>
  </si>
  <si>
    <t>CALEBCMITCHELL@HOTMAIL.COM</t>
  </si>
  <si>
    <t>2028-03-01</t>
  </si>
  <si>
    <t>5439</t>
  </si>
  <si>
    <t>1880332</t>
  </si>
  <si>
    <t>VERNON H BOUREK</t>
  </si>
  <si>
    <t>VABOUREK@GMAIL.COM</t>
  </si>
  <si>
    <t>2024-09-20</t>
  </si>
  <si>
    <t>2027-10-06</t>
  </si>
  <si>
    <t>2027-09-07</t>
  </si>
  <si>
    <t>6385</t>
  </si>
  <si>
    <t>4985593</t>
  </si>
  <si>
    <t>JOE A NELSON</t>
  </si>
  <si>
    <t>BETTY.JOENELSON70@GMAIL.COM</t>
  </si>
  <si>
    <t>2025-08-12</t>
  </si>
  <si>
    <t>3512911</t>
  </si>
  <si>
    <t>MARK R TUNINK</t>
  </si>
  <si>
    <t>MTUNINK@GMAIL.COM</t>
  </si>
  <si>
    <t>2026-06-12</t>
  </si>
  <si>
    <t>3997702</t>
  </si>
  <si>
    <t>THOMAS M HAZUKA</t>
  </si>
  <si>
    <t>MRHBSA58@GMAIL.COM</t>
  </si>
  <si>
    <t>2028-10-12</t>
  </si>
  <si>
    <t>2025-12-04</t>
  </si>
  <si>
    <t>9771</t>
  </si>
  <si>
    <t>2701131</t>
  </si>
  <si>
    <t>STEVEN T VAUGHAN</t>
  </si>
  <si>
    <t>SVAUGHAN@DFSFIN.COM</t>
  </si>
  <si>
    <t>2027-07-28</t>
  </si>
  <si>
    <t>1312</t>
  </si>
  <si>
    <t>4390725</t>
  </si>
  <si>
    <t>THEODORE J NEKOLICZAK</t>
  </si>
  <si>
    <t>TNEKOLICZAK@GMAIL.COM</t>
  </si>
  <si>
    <t>2024-01-18</t>
  </si>
  <si>
    <t>2026-12-22</t>
  </si>
  <si>
    <t>2026-12-04</t>
  </si>
  <si>
    <t>10160</t>
  </si>
  <si>
    <t>4139288</t>
  </si>
  <si>
    <t>KEVIN M REMPE</t>
  </si>
  <si>
    <t>KREMPE82@YAHOO.COM</t>
  </si>
  <si>
    <t>2027-06-20</t>
  </si>
  <si>
    <t>5046646</t>
  </si>
  <si>
    <t>TYLER W SPECKMANN</t>
  </si>
  <si>
    <t>TSPECKMANN5@GMAIL.COM</t>
  </si>
  <si>
    <t>2024-07-31</t>
  </si>
  <si>
    <t>10163</t>
  </si>
  <si>
    <t>4998011</t>
  </si>
  <si>
    <t>RODNEY C AUFFET</t>
  </si>
  <si>
    <t>DRROD@TFCVET.COM</t>
  </si>
  <si>
    <t>2025-07-25</t>
  </si>
  <si>
    <t>2028-08-28</t>
  </si>
  <si>
    <t>2028-05-30</t>
  </si>
  <si>
    <t>7704</t>
  </si>
  <si>
    <t>4163232</t>
  </si>
  <si>
    <t>WILLIAM L MURPHY</t>
  </si>
  <si>
    <t>BILL.MURPHY4HIM@GMAIL.COM</t>
  </si>
  <si>
    <t>2024-09-18</t>
  </si>
  <si>
    <t>2027-12-10</t>
  </si>
  <si>
    <t>11823</t>
  </si>
  <si>
    <t>3930512</t>
  </si>
  <si>
    <t>SHAWN A SCOTT</t>
  </si>
  <si>
    <t>SHAWN.SCOTT@ADAMS-CENTRAL.ORG</t>
  </si>
  <si>
    <t>1966</t>
  </si>
  <si>
    <t>5278824</t>
  </si>
  <si>
    <t>CHARLES T REICKS</t>
  </si>
  <si>
    <t>CTR48123@GMAIL.COM</t>
  </si>
  <si>
    <t>2027-05-18</t>
  </si>
  <si>
    <t>2027-05-21</t>
  </si>
  <si>
    <t>3292268</t>
  </si>
  <si>
    <t>DAVID J BYRNE</t>
  </si>
  <si>
    <t>DJBYRNE@COX.NET</t>
  </si>
  <si>
    <t>2025-06-10</t>
  </si>
  <si>
    <t>2028-04-26</t>
  </si>
  <si>
    <t>5024456</t>
  </si>
  <si>
    <t>JOSHUA D JOHNSON</t>
  </si>
  <si>
    <t>JOHNSONJOSHUA04@GMAIL.COM</t>
  </si>
  <si>
    <t>2027-04-10</t>
  </si>
  <si>
    <t>2024-01-27</t>
  </si>
  <si>
    <t>2027-04-13</t>
  </si>
  <si>
    <t>4618980</t>
  </si>
  <si>
    <t>JOSHUA J JONES</t>
  </si>
  <si>
    <t>JONESYBOY2004@GMAIL.COM</t>
  </si>
  <si>
    <t>2026-05-27</t>
  </si>
  <si>
    <t>2029-04-19</t>
  </si>
  <si>
    <t>2029-04-13</t>
  </si>
  <si>
    <t>2799811</t>
  </si>
  <si>
    <t>ROGER D RETZLAFF</t>
  </si>
  <si>
    <t>ROGER_RETZLAFF@YAHOO.COM</t>
  </si>
  <si>
    <t>2026-02-10</t>
  </si>
  <si>
    <t>1128</t>
  </si>
  <si>
    <t>3161620</t>
  </si>
  <si>
    <t>JIM R GARDNER</t>
  </si>
  <si>
    <t>JIMG@CASEYPETERSON.COM</t>
  </si>
  <si>
    <t>2024-10-08</t>
  </si>
  <si>
    <t>2027-09-09</t>
  </si>
  <si>
    <t>2028-07-05</t>
  </si>
  <si>
    <t>7550</t>
  </si>
  <si>
    <t>4092146</t>
  </si>
  <si>
    <t>THOMAS J KESTER</t>
  </si>
  <si>
    <t>TJKESTER@HOTMAIL.COM</t>
  </si>
  <si>
    <t>4179357</t>
  </si>
  <si>
    <t>ALAN J ATKINSON</t>
  </si>
  <si>
    <t>KOFC.GK.1497@GMAIL.COM</t>
  </si>
  <si>
    <t>2028-09-19</t>
  </si>
  <si>
    <t>10386</t>
  </si>
  <si>
    <t>3315496</t>
  </si>
  <si>
    <t>ROBERT J SCHNITZLER</t>
  </si>
  <si>
    <t>HSKR85@GMAIL.COM</t>
  </si>
  <si>
    <t>2024-12-17</t>
  </si>
  <si>
    <t>2028-09-18</t>
  </si>
  <si>
    <t>2028-10-09</t>
  </si>
  <si>
    <t>1918</t>
  </si>
  <si>
    <t>4894005</t>
  </si>
  <si>
    <t>TRAVIS M SYDZYIK</t>
  </si>
  <si>
    <t>TSYDZYIK@LIVE.COM</t>
  </si>
  <si>
    <t>2025-09-07</t>
  </si>
  <si>
    <t>2028-09-06</t>
  </si>
  <si>
    <t>2025-08-21</t>
  </si>
  <si>
    <t>2028-10-10</t>
  </si>
  <si>
    <t>4748298</t>
  </si>
  <si>
    <t>GREGORY M BARTON-PEREA</t>
  </si>
  <si>
    <t>GPGREGPLUMBING@GMAIL.COM</t>
  </si>
  <si>
    <t>4317017</t>
  </si>
  <si>
    <t>DREW A URBANOVSKY</t>
  </si>
  <si>
    <t>DREWURBAN87@GMAIL.COM</t>
  </si>
  <si>
    <t>2024-07-18</t>
  </si>
  <si>
    <t>2027-06-09</t>
  </si>
  <si>
    <t>5455</t>
  </si>
  <si>
    <t>3336309</t>
  </si>
  <si>
    <t>TODD M WARDYN</t>
  </si>
  <si>
    <t>FULLCIRCLEIRR@GMAIL.COM</t>
  </si>
  <si>
    <t>2026-07-31</t>
  </si>
  <si>
    <t>2026-09-14</t>
  </si>
  <si>
    <t>1833</t>
  </si>
  <si>
    <t>4106145</t>
  </si>
  <si>
    <t>RANDY W KLEIN</t>
  </si>
  <si>
    <t>RWKLEIN9@GMAIL.COM</t>
  </si>
  <si>
    <t>2028-07-04</t>
  </si>
  <si>
    <t>2716</t>
  </si>
  <si>
    <t>4920605</t>
  </si>
  <si>
    <t>ZACHARY L JOHNSON</t>
  </si>
  <si>
    <t>ZJOHNSON2012@GMAIL.COM</t>
  </si>
  <si>
    <t>2024-08-22</t>
  </si>
  <si>
    <t>2027-08-11</t>
  </si>
  <si>
    <t>2027-07-13</t>
  </si>
  <si>
    <t>4844845</t>
  </si>
  <si>
    <t>KENNETH J FEHRINGER</t>
  </si>
  <si>
    <t>KENFEHR@PEETZPLACE.COM</t>
  </si>
  <si>
    <t>2024-07-12</t>
  </si>
  <si>
    <t>2161901</t>
  </si>
  <si>
    <t>ALLEN A STEUTER</t>
  </si>
  <si>
    <t>STEUTER@THREERIVER.NET</t>
  </si>
  <si>
    <t>2025-08-16</t>
  </si>
  <si>
    <t>2028-08-03</t>
  </si>
  <si>
    <t>2025-07-15</t>
  </si>
  <si>
    <t>2028-05-31</t>
  </si>
  <si>
    <t>5287</t>
  </si>
  <si>
    <t>4768050</t>
  </si>
  <si>
    <t>JERRY L ZISKA</t>
  </si>
  <si>
    <t>KJJERRY0308@HOTMAIL.COM</t>
  </si>
  <si>
    <t>2024-09-25</t>
  </si>
  <si>
    <t>2027-11-22</t>
  </si>
  <si>
    <t>4406420</t>
  </si>
  <si>
    <t>TERRY D VAN HORN</t>
  </si>
  <si>
    <t>TERRY.VANHORN65@GMAIL.COM</t>
  </si>
  <si>
    <t>2024-11-05</t>
  </si>
  <si>
    <t>2029-01-28</t>
  </si>
  <si>
    <t>2029-03-28</t>
  </si>
  <si>
    <t>jurisdiction</t>
  </si>
  <si>
    <t>2985418</t>
  </si>
  <si>
    <t>Program Director (302)</t>
  </si>
  <si>
    <t>KEVIN M OSTDIEK</t>
  </si>
  <si>
    <t>KEVINOSTDIEKKOFC@GMAIL.COM</t>
  </si>
  <si>
    <t>2025-07-09</t>
  </si>
  <si>
    <t>2028-06-09</t>
  </si>
  <si>
    <t>4911491</t>
  </si>
  <si>
    <t>ROBERT  ELLIOTT</t>
  </si>
  <si>
    <t>BOB.ELLIOTT5@ICLOUD.COM</t>
  </si>
  <si>
    <t>2023-09-30</t>
  </si>
  <si>
    <t>2026-09-29</t>
  </si>
  <si>
    <t>11824</t>
  </si>
  <si>
    <t>3440727</t>
  </si>
  <si>
    <t>DALE E SCHENDT</t>
  </si>
  <si>
    <t>DSCHENDT61@GMAIL.COM</t>
  </si>
  <si>
    <t>2029-05-28</t>
  </si>
  <si>
    <t>5217443</t>
  </si>
  <si>
    <t>NATHANIEL A ESPINOZA</t>
  </si>
  <si>
    <t>NATHANIELESPINOZAKOC@GMAIL.COM</t>
  </si>
  <si>
    <t>2024-08-20</t>
  </si>
  <si>
    <t>2027-10-05</t>
  </si>
  <si>
    <t>2024-08-21</t>
  </si>
  <si>
    <t>2027-07-16</t>
  </si>
  <si>
    <t>2292</t>
  </si>
  <si>
    <t>4640675</t>
  </si>
  <si>
    <t>NOAH L PISKORSKI</t>
  </si>
  <si>
    <t>NOAH.PISKORSKI@GMAIL.COM</t>
  </si>
  <si>
    <t>2025-07-31</t>
  </si>
  <si>
    <t>2373</t>
  </si>
  <si>
    <t>4447774</t>
  </si>
  <si>
    <t>RONALD A SINDT</t>
  </si>
  <si>
    <t>RONSINDT@GMAIL.COM</t>
  </si>
  <si>
    <t>4544131</t>
  </si>
  <si>
    <t>TIMOTHY M BIALAS</t>
  </si>
  <si>
    <t>TIMBIALAS@ICLOUD.COM</t>
  </si>
  <si>
    <t>2024-07-23</t>
  </si>
  <si>
    <t>5423128</t>
  </si>
  <si>
    <t>JACOB  SYKORA</t>
  </si>
  <si>
    <t>SYKOJV@PROTONMAIL.COM</t>
  </si>
  <si>
    <t>2024-10-01</t>
  </si>
  <si>
    <t>2027-09-04</t>
  </si>
  <si>
    <t>2027-09-01</t>
  </si>
  <si>
    <t>5565599</t>
  </si>
  <si>
    <t>MATTHEW  KAMRATH</t>
  </si>
  <si>
    <t>MATTJK8@HOTMAIL.COM</t>
  </si>
  <si>
    <t>9562</t>
  </si>
  <si>
    <t>2887204</t>
  </si>
  <si>
    <t>CHARLES F PFEIFER</t>
  </si>
  <si>
    <t>CHUCKPFEIFER44@GMAIL.COM</t>
  </si>
  <si>
    <t>2029-01-31</t>
  </si>
  <si>
    <t>7714</t>
  </si>
  <si>
    <t>2972065</t>
  </si>
  <si>
    <t>JOHN D PRICE</t>
  </si>
  <si>
    <t>JP31831@WINDSTREAM.NET</t>
  </si>
  <si>
    <t>2024-01-17</t>
  </si>
  <si>
    <t>2026-12-21</t>
  </si>
  <si>
    <t>13956</t>
  </si>
  <si>
    <t>3760380</t>
  </si>
  <si>
    <t>JEREMY A BOWERS</t>
  </si>
  <si>
    <t>JBOWERS347@ME.COM</t>
  </si>
  <si>
    <t>833</t>
  </si>
  <si>
    <t>5029144</t>
  </si>
  <si>
    <t>CLIFFORD D HENGGELER</t>
  </si>
  <si>
    <t>CLIFFHENGGELER@GMAIL.COM</t>
  </si>
  <si>
    <t>2028-10-16</t>
  </si>
  <si>
    <t>2025-11-14</t>
  </si>
  <si>
    <t>2606511</t>
  </si>
  <si>
    <t>KENT D CRUISE</t>
  </si>
  <si>
    <t>CRUISE.KENT@YAHOO.COM</t>
  </si>
  <si>
    <t>2024-08-17</t>
  </si>
  <si>
    <t>1336</t>
  </si>
  <si>
    <t>4944327</t>
  </si>
  <si>
    <t>LANE B SCHEITEL</t>
  </si>
  <si>
    <t>LANESCHEITEL10@GMAIL.COM</t>
  </si>
  <si>
    <t>2516712</t>
  </si>
  <si>
    <t>TOM H VAN MEETEREN</t>
  </si>
  <si>
    <t>TSVANMEET@GMAIL.COM</t>
  </si>
  <si>
    <t>2025-09-13</t>
  </si>
  <si>
    <t>2028-10-27</t>
  </si>
  <si>
    <t>2025-11-25</t>
  </si>
  <si>
    <t>2028-10-19</t>
  </si>
  <si>
    <t>2818367</t>
  </si>
  <si>
    <t>DANIEL J EASTBURN</t>
  </si>
  <si>
    <t>EASTBURN1958@YAHOO.COM</t>
  </si>
  <si>
    <t>2026-05-06</t>
  </si>
  <si>
    <t>2029-04-23</t>
  </si>
  <si>
    <t>3164827</t>
  </si>
  <si>
    <t>HENRY W HARDY</t>
  </si>
  <si>
    <t>HWHARDY02@GMAIL.COM</t>
  </si>
  <si>
    <t>2024-10-16</t>
  </si>
  <si>
    <t>2027-09-15</t>
  </si>
  <si>
    <t>2027-06-07</t>
  </si>
  <si>
    <t>13576</t>
  </si>
  <si>
    <t>3299164</t>
  </si>
  <si>
    <t>JOHN R KELTY</t>
  </si>
  <si>
    <t>JOHNRKELTY@GMAIL.COM</t>
  </si>
  <si>
    <t>2026-06-17</t>
  </si>
  <si>
    <t>2029-05-06</t>
  </si>
  <si>
    <t>5071005</t>
  </si>
  <si>
    <t>HENRY J MORENO</t>
  </si>
  <si>
    <t>HMORENO716@HOTMAIL.COM</t>
  </si>
  <si>
    <t>2026-07-18</t>
  </si>
  <si>
    <t>2026-09-01</t>
  </si>
  <si>
    <t>16878</t>
  </si>
  <si>
    <t>5348707</t>
  </si>
  <si>
    <t>ALEC B CALZADA</t>
  </si>
  <si>
    <t>ALEC@DENANDBURROW.COM</t>
  </si>
  <si>
    <t>11054</t>
  </si>
  <si>
    <t>4864070</t>
  </si>
  <si>
    <t>TYLER J LEGATE</t>
  </si>
  <si>
    <t>TYLERLEGATE@PIERCEBLUEJAYS.ORG</t>
  </si>
  <si>
    <t>2029-01-25</t>
  </si>
  <si>
    <t>2029-01-29</t>
  </si>
  <si>
    <t>4382375</t>
  </si>
  <si>
    <t>ANDREW P CHRISTEN</t>
  </si>
  <si>
    <t>ANDYCHRISTEN15@GMAIL.COM</t>
  </si>
  <si>
    <t>4923</t>
  </si>
  <si>
    <t>5225690</t>
  </si>
  <si>
    <t>MATTHEW R GIESSELMANN</t>
  </si>
  <si>
    <t>MRGIESS58@GMAIL.COM</t>
  </si>
  <si>
    <t>2028-03-11</t>
  </si>
  <si>
    <t>3911208</t>
  </si>
  <si>
    <t>ROBERT J REZAC</t>
  </si>
  <si>
    <t>BOBREZAC@HOTMAIL.COM</t>
  </si>
  <si>
    <t>2028-06-01</t>
  </si>
  <si>
    <t>3620879</t>
  </si>
  <si>
    <t>RICHARD J VAUGHN</t>
  </si>
  <si>
    <t>RICKDEE2@COX.NET</t>
  </si>
  <si>
    <t>8010</t>
  </si>
  <si>
    <t>2746806</t>
  </si>
  <si>
    <t>JASON L SCHNEIDER</t>
  </si>
  <si>
    <t>JASONSCHNEIDER9845@GMAIL.COM</t>
  </si>
  <si>
    <t>2027-10-01</t>
  </si>
  <si>
    <t>4434</t>
  </si>
  <si>
    <t>5268017</t>
  </si>
  <si>
    <t>TRAVIS  KNUTSON</t>
  </si>
  <si>
    <t>TKNUTSON3@GMAIL.COM</t>
  </si>
  <si>
    <t>2028-07-06</t>
  </si>
  <si>
    <t>5881</t>
  </si>
  <si>
    <t>2463208</t>
  </si>
  <si>
    <t>JEFF A DVORAK</t>
  </si>
  <si>
    <t>JDVORAK64@GMAIL.COM</t>
  </si>
  <si>
    <t>2026-08-10</t>
  </si>
  <si>
    <t>3669192</t>
  </si>
  <si>
    <t>JEROMY N MC COY</t>
  </si>
  <si>
    <t>JMCCOY265@YAHOO.COM</t>
  </si>
  <si>
    <t>2029-06-03</t>
  </si>
  <si>
    <t>2029-05-30</t>
  </si>
  <si>
    <t>4652090</t>
  </si>
  <si>
    <t>PATRICK F COSTELLO</t>
  </si>
  <si>
    <t>PATFCOSTELLO@GMAIL.COM</t>
  </si>
  <si>
    <t>2025-08-27</t>
  </si>
  <si>
    <t>2028-07-13</t>
  </si>
  <si>
    <t>2028-06-28</t>
  </si>
  <si>
    <t>11001</t>
  </si>
  <si>
    <t>4806771</t>
  </si>
  <si>
    <t>JOSHUA D LAMBERT</t>
  </si>
  <si>
    <t>JOSHUA.D.LAMBERT@LIVE.COM</t>
  </si>
  <si>
    <t>2027-10-28</t>
  </si>
  <si>
    <t>5034480</t>
  </si>
  <si>
    <t>JOSEPH A LUKASIEWICZ</t>
  </si>
  <si>
    <t>JOELUKE2001@YAHOO.COM</t>
  </si>
  <si>
    <t>2693</t>
  </si>
  <si>
    <t>4086125</t>
  </si>
  <si>
    <t>TIMOTHY D CORNWELL</t>
  </si>
  <si>
    <t>JANETTIMCORNWELL@YAHOO.COM</t>
  </si>
  <si>
    <t>10285</t>
  </si>
  <si>
    <t>4945304</t>
  </si>
  <si>
    <t>LESTER E OLSON</t>
  </si>
  <si>
    <t>SEAHAWKFAN76@ALLOPHONE.COM</t>
  </si>
  <si>
    <t>2025-09-18</t>
  </si>
  <si>
    <t>2028-08-31</t>
  </si>
  <si>
    <t>2029-05-31</t>
  </si>
  <si>
    <t>4926083</t>
  </si>
  <si>
    <t>CHRISTOPHER R KALDENBERG</t>
  </si>
  <si>
    <t>CHRIS.KALDENBERG@GMAIL.COM</t>
  </si>
  <si>
    <t>2025-01-03</t>
  </si>
  <si>
    <t>2028-02-24</t>
  </si>
  <si>
    <t>3265698</t>
  </si>
  <si>
    <t>ANDREW J OSTDIEK</t>
  </si>
  <si>
    <t>ANDREW.OSTDIEK@GMAIL.COM</t>
  </si>
  <si>
    <t>2024-08-10</t>
  </si>
  <si>
    <t>2027-07-01</t>
  </si>
  <si>
    <t>4930897</t>
  </si>
  <si>
    <t>PAUL G BARTAK</t>
  </si>
  <si>
    <t>PLANTERPAUL@YAHOO.COM</t>
  </si>
  <si>
    <t>1233609</t>
  </si>
  <si>
    <t>RONALD G COUFAL</t>
  </si>
  <si>
    <t>CTCINCOFFICE@YAHOO.COM</t>
  </si>
  <si>
    <t>2028-12-08</t>
  </si>
  <si>
    <t>2296311</t>
  </si>
  <si>
    <t>JAMES J KELLER</t>
  </si>
  <si>
    <t>JJKELLER79@HOTMAIL.COM</t>
  </si>
  <si>
    <t>2457435</t>
  </si>
  <si>
    <t>KEVIN A ENGELKAMP</t>
  </si>
  <si>
    <t>9ENGELKAMPS@PROTONMAIL.COM</t>
  </si>
  <si>
    <t>2027-08-19</t>
  </si>
  <si>
    <t>5302767</t>
  </si>
  <si>
    <t>JOHNATHAN D FERENCE</t>
  </si>
  <si>
    <t>FERENCEAGRONOMY@GMAIL.COM</t>
  </si>
  <si>
    <t>3760425</t>
  </si>
  <si>
    <t>JEREMY J VRANA</t>
  </si>
  <si>
    <t>JVRANA@PVEQUIP.COM</t>
  </si>
  <si>
    <t>2028-05-16</t>
  </si>
  <si>
    <t>3750835</t>
  </si>
  <si>
    <t>BRIAN J LANGEL</t>
  </si>
  <si>
    <t>BLANGEL101@GMAIL.COM</t>
  </si>
  <si>
    <t>2025-11-15</t>
  </si>
  <si>
    <t>4889140</t>
  </si>
  <si>
    <t>JASON  SCHMIDT</t>
  </si>
  <si>
    <t>JHSCHMIDT@HOTMAIL.COM</t>
  </si>
  <si>
    <t>2024-07-27</t>
  </si>
  <si>
    <t>2027-12-30</t>
  </si>
  <si>
    <t>10909</t>
  </si>
  <si>
    <t>3072781</t>
  </si>
  <si>
    <t>DANIEL T BLEYHL</t>
  </si>
  <si>
    <t>DANBLEYHL@YAHOO.COM</t>
  </si>
  <si>
    <t>15944</t>
  </si>
  <si>
    <t>3259287</t>
  </si>
  <si>
    <t>GALEN J POKORNY</t>
  </si>
  <si>
    <t>GJPOKORNY65@GMAIL.COM</t>
  </si>
  <si>
    <t>2025-06-20</t>
  </si>
  <si>
    <t>2028-05-21</t>
  </si>
  <si>
    <t>2028-05-22</t>
  </si>
  <si>
    <t>10965</t>
  </si>
  <si>
    <t>5396060</t>
  </si>
  <si>
    <t>CHRIS  KINSELLA</t>
  </si>
  <si>
    <t>CKINSELLA157@GMAIL.COM</t>
  </si>
  <si>
    <t>2025-06-13</t>
  </si>
  <si>
    <t>2028-05-23</t>
  </si>
  <si>
    <t>1794</t>
  </si>
  <si>
    <t>2199768</t>
  </si>
  <si>
    <t>RICHARD A HEINEN</t>
  </si>
  <si>
    <t>HEINENRICH@GMAIL.COM</t>
  </si>
  <si>
    <t>2026-07-21</t>
  </si>
  <si>
    <t>1723349</t>
  </si>
  <si>
    <t>ROBERT M BURNS</t>
  </si>
  <si>
    <t>BURNSHERE4@ICLOUD.COM</t>
  </si>
  <si>
    <t>2026-03-08</t>
  </si>
  <si>
    <t>4948783</t>
  </si>
  <si>
    <t>DREW E GLASSHOFF</t>
  </si>
  <si>
    <t>DREW.GLASSHOFF@PIONEER.COM</t>
  </si>
  <si>
    <t>4135688</t>
  </si>
  <si>
    <t>CHRIS H KREIKEMEIER</t>
  </si>
  <si>
    <t>CHRIS.KREIKEMEIER@GMAIL.COM</t>
  </si>
  <si>
    <t>3019</t>
  </si>
  <si>
    <t>2084691</t>
  </si>
  <si>
    <t>DALE R VOBORIL</t>
  </si>
  <si>
    <t>DVOBORIL@COX.NET</t>
  </si>
  <si>
    <t>2029-06-09</t>
  </si>
  <si>
    <t>11822</t>
  </si>
  <si>
    <t>5252297</t>
  </si>
  <si>
    <t>DILLAN  WHITE</t>
  </si>
  <si>
    <t>DRWHITE10@GMAIL.COM</t>
  </si>
  <si>
    <t>2024-09-11</t>
  </si>
  <si>
    <t>2027-08-13</t>
  </si>
  <si>
    <t>1555881</t>
  </si>
  <si>
    <t>MICHAEL W LANCE</t>
  </si>
  <si>
    <t>MICHAELLANCE2018@GMAIL.COM</t>
  </si>
  <si>
    <t>2029-06-19</t>
  </si>
  <si>
    <t>3711137</t>
  </si>
  <si>
    <t>State Deputy (201)</t>
  </si>
  <si>
    <t>MICHAEL K SCHAEFFER</t>
  </si>
  <si>
    <t>SCHAEF5252@GMAIL.COM</t>
  </si>
  <si>
    <t>2028-06-06</t>
  </si>
  <si>
    <t>5549988</t>
  </si>
  <si>
    <t>DAVID  MCPHILLIPS</t>
  </si>
  <si>
    <t>DAVID.MCPHILLIPS@PROTONMAIL.COM</t>
  </si>
  <si>
    <t>2029-05-25</t>
  </si>
  <si>
    <t>10412</t>
  </si>
  <si>
    <t>4993692</t>
  </si>
  <si>
    <t>JIM J FOLEY</t>
  </si>
  <si>
    <t>JFOLEY913@GMAIL.COM</t>
  </si>
  <si>
    <t>2615911</t>
  </si>
  <si>
    <t>KEVIN P COWLES</t>
  </si>
  <si>
    <t>KEVINPCOWLES@GMAIL.COM</t>
  </si>
  <si>
    <t>2028-05-06</t>
  </si>
  <si>
    <t>5218</t>
  </si>
  <si>
    <t>4242777</t>
  </si>
  <si>
    <t>DON A HANZLIK</t>
  </si>
  <si>
    <t>DONHANZ85@GMAIL.COM</t>
  </si>
  <si>
    <t>2025-05-13</t>
  </si>
  <si>
    <t>2028-05-11</t>
  </si>
  <si>
    <t>13584</t>
  </si>
  <si>
    <t>3954072</t>
  </si>
  <si>
    <t>TROY J KLEFFNER</t>
  </si>
  <si>
    <t>PEOPLES@GPCOM.NET</t>
  </si>
  <si>
    <t>1728</t>
  </si>
  <si>
    <t>2778156</t>
  </si>
  <si>
    <t>MICHAEL J COUGHLIN</t>
  </si>
  <si>
    <t>RHCOUGHLIN@FRONTIERNET.NET</t>
  </si>
  <si>
    <t>3402916</t>
  </si>
  <si>
    <t>NICKOLAS S LADENBURGER</t>
  </si>
  <si>
    <t>NSLFARMS@GMAIL.COM</t>
  </si>
  <si>
    <t>2024-07-24</t>
  </si>
  <si>
    <t>2027-09-13</t>
  </si>
  <si>
    <t>2024-07-19</t>
  </si>
  <si>
    <t>2027-09-14</t>
  </si>
  <si>
    <t>3448967</t>
  </si>
  <si>
    <t>SCOTT V HAHN</t>
  </si>
  <si>
    <t>SCOTT121333@GMAIL.COM</t>
  </si>
  <si>
    <t>2028-06-07</t>
  </si>
  <si>
    <t>1708</t>
  </si>
  <si>
    <t>2527883</t>
  </si>
  <si>
    <t>RANDAL W MARTIN</t>
  </si>
  <si>
    <t>RWMARTI11@GMAIL.COM</t>
  </si>
  <si>
    <t>2028-08-02</t>
  </si>
  <si>
    <t>2028-05-29</t>
  </si>
  <si>
    <t>11800</t>
  </si>
  <si>
    <t>4233648</t>
  </si>
  <si>
    <t>RAYFORD N GERING</t>
  </si>
  <si>
    <t>RGERING@GMAIL.COM</t>
  </si>
  <si>
    <t>2027-06-01</t>
  </si>
  <si>
    <t>2027-07-06</t>
  </si>
  <si>
    <t>10000</t>
  </si>
  <si>
    <t>3190677</t>
  </si>
  <si>
    <t>DANIEL A SCHMIT</t>
  </si>
  <si>
    <t>DSCHMIT68@YAHOO.COM</t>
  </si>
  <si>
    <t>2025-10-21</t>
  </si>
  <si>
    <t>12517</t>
  </si>
  <si>
    <t>5006712</t>
  </si>
  <si>
    <t>CHRISTOPER L SOVEREIGN</t>
  </si>
  <si>
    <t>SOVEREIGNRUSTICCREATIONS@GMAIL.COM</t>
  </si>
  <si>
    <t>2024-08-09</t>
  </si>
  <si>
    <t>1712555</t>
  </si>
  <si>
    <t>DAN L ARNER</t>
  </si>
  <si>
    <t>ARNERFARM@GMAIL.COM</t>
  </si>
  <si>
    <t>2027-02-18</t>
  </si>
  <si>
    <t>2026-12-14</t>
  </si>
  <si>
    <t>3152</t>
  </si>
  <si>
    <t>3896231</t>
  </si>
  <si>
    <t>MATTHEW B NIENABER</t>
  </si>
  <si>
    <t>MBNIENA@GMAIL.COM</t>
  </si>
  <si>
    <t>2028-07-17</t>
  </si>
  <si>
    <t>1159</t>
  </si>
  <si>
    <t>3039216</t>
  </si>
  <si>
    <t>JEFFREY J BAHR</t>
  </si>
  <si>
    <t>BAHRJEFFREY@GMAIL.COM</t>
  </si>
  <si>
    <t>2024-11-26</t>
  </si>
  <si>
    <t>2028-12-09</t>
  </si>
  <si>
    <t>3812266</t>
  </si>
  <si>
    <t>GARRET W DENDINGER</t>
  </si>
  <si>
    <t>GDENDINGER@CENTURYLINK.NET</t>
  </si>
  <si>
    <t>2026-08-04</t>
  </si>
  <si>
    <t>7740</t>
  </si>
  <si>
    <t>1685719</t>
  </si>
  <si>
    <t>JOHN P KENNEDY</t>
  </si>
  <si>
    <t>JK488041@GMAIL.COM</t>
  </si>
  <si>
    <t>2024-08-02</t>
  </si>
  <si>
    <t>2027-07-09</t>
  </si>
  <si>
    <t>2025-02-24</t>
  </si>
  <si>
    <t>2028-02-02</t>
  </si>
  <si>
    <t>3627465</t>
  </si>
  <si>
    <t>ROBERT D CLASSEN</t>
  </si>
  <si>
    <t>AUSTINHSF3@HOTMAIL.COM</t>
  </si>
  <si>
    <t>5026436</t>
  </si>
  <si>
    <t>STEVE L RHODES</t>
  </si>
  <si>
    <t>HORIZONINVENTORY@YAHOO.COM</t>
  </si>
  <si>
    <t>4773664</t>
  </si>
  <si>
    <t>NEAL D JOHNSON</t>
  </si>
  <si>
    <t>CTK10285GRANDKNIGHT@GMAIL.COM</t>
  </si>
  <si>
    <t>2026-07-28</t>
  </si>
  <si>
    <t>2026-09-11</t>
  </si>
  <si>
    <t>5217029</t>
  </si>
  <si>
    <t>GREG F SMOLIK</t>
  </si>
  <si>
    <t>1123</t>
  </si>
  <si>
    <t>4301939</t>
  </si>
  <si>
    <t>CHRISTOPHER L KOCH</t>
  </si>
  <si>
    <t>C.KOCH72@GMAIL.COM</t>
  </si>
  <si>
    <t>2027-10-20</t>
  </si>
  <si>
    <t>2027-10-11</t>
  </si>
  <si>
    <t>3237347</t>
  </si>
  <si>
    <t>GARY A TALBOTT</t>
  </si>
  <si>
    <t>GATBOTT@GMAIL.COM</t>
  </si>
  <si>
    <t>4928149</t>
  </si>
  <si>
    <t>JONATHON B HAUG</t>
  </si>
  <si>
    <t>JHAUG@NORDERSUPPLY.COM</t>
  </si>
  <si>
    <t>2027-04-12</t>
  </si>
  <si>
    <t>4976183</t>
  </si>
  <si>
    <t>HAROLD M LABUN</t>
  </si>
  <si>
    <t>MIKE-CATHY@HOTMAIL.COM</t>
  </si>
  <si>
    <t>2026-07-09</t>
  </si>
  <si>
    <t>3833961</t>
  </si>
  <si>
    <t>MICHAEL J SPELLMAN</t>
  </si>
  <si>
    <t>MJS75@LIVE.COM</t>
  </si>
  <si>
    <t>4065372</t>
  </si>
  <si>
    <t>CHRISTOPHER J KOENIG</t>
  </si>
  <si>
    <t>BIKERCHRIS@ABBNEBRASKA.COM</t>
  </si>
  <si>
    <t>2025-12-20</t>
  </si>
  <si>
    <t>2028-11-13</t>
  </si>
  <si>
    <t>2729141</t>
  </si>
  <si>
    <t>JOSEPH E RUSKAMP</t>
  </si>
  <si>
    <t>JOERUSKAMP@GMAIL.COM</t>
  </si>
  <si>
    <t>2026-01-13</t>
  </si>
  <si>
    <t>2028-12-28</t>
  </si>
  <si>
    <t>3844</t>
  </si>
  <si>
    <t>2739825</t>
  </si>
  <si>
    <t>RICHARD P BOUSQUET</t>
  </si>
  <si>
    <t>MILKER221@AOL.COM</t>
  </si>
  <si>
    <t>5348063</t>
  </si>
  <si>
    <t>JOSEPH J DOLENCE</t>
  </si>
  <si>
    <t>DOLENCEJJ@UNK.EDU</t>
  </si>
  <si>
    <t>8889</t>
  </si>
  <si>
    <t>5032697</t>
  </si>
  <si>
    <t>ROSS J JANAK</t>
  </si>
  <si>
    <t>ROSS.JANAK@JANAKFARMS.COM</t>
  </si>
  <si>
    <t>2025-08-26</t>
  </si>
  <si>
    <t>4497443</t>
  </si>
  <si>
    <t>RANDAL S PRELLWITZ</t>
  </si>
  <si>
    <t>RANDYPRELLWITZ@WINDSTREAM.NET</t>
  </si>
  <si>
    <t>2345428</t>
  </si>
  <si>
    <t>CRAIG L HOXMEIER</t>
  </si>
  <si>
    <t>HOXMEIER.CRAIG@GMAIL.COM</t>
  </si>
  <si>
    <t>2025-02-05</t>
  </si>
  <si>
    <t>2028-11-28</t>
  </si>
  <si>
    <t>11879</t>
  </si>
  <si>
    <t>3823024</t>
  </si>
  <si>
    <t>ALVIN A BRUNNER</t>
  </si>
  <si>
    <t>AABRUNNER@VERIZON.NET</t>
  </si>
  <si>
    <t>2024-06-11</t>
  </si>
  <si>
    <t>2027-05-10</t>
  </si>
  <si>
    <t>2027-06-03</t>
  </si>
  <si>
    <t>5277337</t>
  </si>
  <si>
    <t>MICHAEL G JURADO</t>
  </si>
  <si>
    <t>MJURADO1@HOTMAIL.COM</t>
  </si>
  <si>
    <t>2028-09-07</t>
  </si>
  <si>
    <t>14685</t>
  </si>
  <si>
    <t>4945830</t>
  </si>
  <si>
    <t>DAN E MCFARLAND</t>
  </si>
  <si>
    <t>FARLEY@GPCOM.NET</t>
  </si>
  <si>
    <t>2024-08-16</t>
  </si>
  <si>
    <t>2027-09-05</t>
  </si>
  <si>
    <t>3968175</t>
  </si>
  <si>
    <t>LANCE A ZIMMERMAN</t>
  </si>
  <si>
    <t>LANCE_ZIMMERMAN@YAHOO.COM</t>
  </si>
  <si>
    <t>11312</t>
  </si>
  <si>
    <t>4165480</t>
  </si>
  <si>
    <t>MARK R TACKETT</t>
  </si>
  <si>
    <t>3996720</t>
  </si>
  <si>
    <t>DONALD G FISHLER</t>
  </si>
  <si>
    <t>DFISHLER@HAMILTON.NET</t>
  </si>
  <si>
    <t>3626754</t>
  </si>
  <si>
    <t>RYAN E ORTNER</t>
  </si>
  <si>
    <t>RYAN@RKCATTLE.COM</t>
  </si>
  <si>
    <t>7778</t>
  </si>
  <si>
    <t>2230096</t>
  </si>
  <si>
    <t>BERNARD E DEAVER</t>
  </si>
  <si>
    <t>BDEAVER@GPCOM.NETE</t>
  </si>
  <si>
    <t>2026-06-18</t>
  </si>
  <si>
    <t>5226058</t>
  </si>
  <si>
    <t>SERGIO  BAEZA</t>
  </si>
  <si>
    <t>SBAEZA77@ICLOUD.COM</t>
  </si>
  <si>
    <t>11737</t>
  </si>
  <si>
    <t>4944144</t>
  </si>
  <si>
    <t>TIMOTHY HUGH STEWARD</t>
  </si>
  <si>
    <t>STEWTSTE@MSN.COM</t>
  </si>
  <si>
    <t>2026-07-22</t>
  </si>
  <si>
    <t>2026-09-05</t>
  </si>
  <si>
    <t>5268979</t>
  </si>
  <si>
    <t>JASON F DANNER</t>
  </si>
  <si>
    <t>DEPAULHUSKER@GMAIL.COM</t>
  </si>
  <si>
    <t>2023-08-03</t>
  </si>
  <si>
    <t>2026-11-27</t>
  </si>
  <si>
    <t>8579</t>
  </si>
  <si>
    <t>2982202</t>
  </si>
  <si>
    <t>PAUL F FEHRINGER</t>
  </si>
  <si>
    <t>PAULF5613@GMAIL.COM</t>
  </si>
  <si>
    <t>3765749</t>
  </si>
  <si>
    <t>DANIEL J MAHER</t>
  </si>
  <si>
    <t>DJM54@COX.NET</t>
  </si>
  <si>
    <t>2026-06-20</t>
  </si>
  <si>
    <t>2029-06-05</t>
  </si>
  <si>
    <t>5045</t>
  </si>
  <si>
    <t>3764628</t>
  </si>
  <si>
    <t>JAMES H KORFF</t>
  </si>
  <si>
    <t>JIMKORFF500@GMAIL.COM</t>
  </si>
  <si>
    <t>4228755</t>
  </si>
  <si>
    <t>JOHNATHAN L HAAG</t>
  </si>
  <si>
    <t>HAAGJOHNATHAN@GMAIL.COM</t>
  </si>
  <si>
    <t>2025-07-22</t>
  </si>
  <si>
    <t>4173610</t>
  </si>
  <si>
    <t>THOMAS D RYCK</t>
  </si>
  <si>
    <t>THOMAS.RYCK@GMAIL.COM</t>
  </si>
  <si>
    <t>2026-03-05</t>
  </si>
  <si>
    <t>9939</t>
  </si>
  <si>
    <t>4794954</t>
  </si>
  <si>
    <t>RYAN J KNEIFL</t>
  </si>
  <si>
    <t>RJKNEIFL@YAHOO.COM</t>
  </si>
  <si>
    <t>5022847</t>
  </si>
  <si>
    <t>KURT P BULLIS</t>
  </si>
  <si>
    <t>KURTBULLIS@GMAIL.COM</t>
  </si>
  <si>
    <t>2025-06-17</t>
  </si>
  <si>
    <t>2028-05-12</t>
  </si>
  <si>
    <t>3457288</t>
  </si>
  <si>
    <t>JOHN L JOHNSON</t>
  </si>
  <si>
    <t>JOHNJOHNSON724@GMAIL.COM</t>
  </si>
  <si>
    <t>4841800</t>
  </si>
  <si>
    <t>THOMAS C VOSSLER</t>
  </si>
  <si>
    <t>VOSSLERTOM@GMAIL.COM</t>
  </si>
  <si>
    <t>2024-12-24</t>
  </si>
  <si>
    <t>2027-12-14</t>
  </si>
  <si>
    <t>2025-01-07</t>
  </si>
  <si>
    <t>2027-12-02</t>
  </si>
  <si>
    <t>9264</t>
  </si>
  <si>
    <t>1937222</t>
  </si>
  <si>
    <t>ANDREW H WIESER</t>
  </si>
  <si>
    <t>AHWIESER57@GMAIL.COM</t>
  </si>
  <si>
    <t>2026-06-16</t>
  </si>
  <si>
    <t>4027526</t>
  </si>
  <si>
    <t>BRIAN E REMPE</t>
  </si>
  <si>
    <t>BREMPE@HOTMAIL.COM</t>
  </si>
  <si>
    <t>3228650</t>
  </si>
  <si>
    <t>STEVEN J SCHMIT</t>
  </si>
  <si>
    <t>SCHMITSTEVE70@GMAIL.COM</t>
  </si>
  <si>
    <t>3462999</t>
  </si>
  <si>
    <t>SCOTT E BOUSKA</t>
  </si>
  <si>
    <t>BABY_BRATZ8@HOTMAIL.COM</t>
  </si>
  <si>
    <t>2026-07-24</t>
  </si>
  <si>
    <t>5094209</t>
  </si>
  <si>
    <t>BRADY W WETZEL</t>
  </si>
  <si>
    <t>BWETZEL2@YAHOO.COM</t>
  </si>
  <si>
    <t>4249743</t>
  </si>
  <si>
    <t>COLIN B MILLER</t>
  </si>
  <si>
    <t>CB_1538@YAHOO.COM</t>
  </si>
  <si>
    <t>1325060</t>
  </si>
  <si>
    <t>PETER L MORGAN</t>
  </si>
  <si>
    <t>PLMORGAN1951@GMAIL.COM</t>
  </si>
  <si>
    <t>12530</t>
  </si>
  <si>
    <t>4364007</t>
  </si>
  <si>
    <t>DONALD J KUCHTA</t>
  </si>
  <si>
    <t>KUCHTA7010@GMAIL.COM</t>
  </si>
  <si>
    <t>4979</t>
  </si>
  <si>
    <t>3922925</t>
  </si>
  <si>
    <t>TIMOTHY W RYAN</t>
  </si>
  <si>
    <t>RYAN@LAKEMAC.NET</t>
  </si>
  <si>
    <t>2025-07-23</t>
  </si>
  <si>
    <t>2165462</t>
  </si>
  <si>
    <t>NEAL L BRANDYBERRY</t>
  </si>
  <si>
    <t>NBRANDYBERRY@OUTLOOK.COM</t>
  </si>
  <si>
    <t>7021</t>
  </si>
  <si>
    <t>3685722</t>
  </si>
  <si>
    <t>LANCE C KREIFELS</t>
  </si>
  <si>
    <t>SENSEI.KREIFELS@GMAIL.COM</t>
  </si>
  <si>
    <t>2028-04-28</t>
  </si>
  <si>
    <t>4610759</t>
  </si>
  <si>
    <t>BRAD A BEHNE</t>
  </si>
  <si>
    <t>BRAD_BEHNE@YAHOO.COM</t>
  </si>
  <si>
    <t>2029-06-01</t>
  </si>
  <si>
    <t>12086</t>
  </si>
  <si>
    <t>3430507</t>
  </si>
  <si>
    <t>RICHARD J HANUS</t>
  </si>
  <si>
    <t>HANUSRV@MEGAVISION.COM</t>
  </si>
  <si>
    <t>2682923</t>
  </si>
  <si>
    <t>LARRY  CASTILLO</t>
  </si>
  <si>
    <t>CASTILLOFAM@CHARTER.NET</t>
  </si>
  <si>
    <t>2029-04-27</t>
  </si>
  <si>
    <t>3642242</t>
  </si>
  <si>
    <t>JAMES J BENES</t>
  </si>
  <si>
    <t>JAMES-BENES@CDOLINC.NET</t>
  </si>
  <si>
    <t>2025-11-18</t>
  </si>
  <si>
    <t>2028-11-14</t>
  </si>
  <si>
    <t>2025-07-08</t>
  </si>
  <si>
    <t>14077</t>
  </si>
  <si>
    <t>4004409</t>
  </si>
  <si>
    <t>MICHAEL J MATUKEWICZ</t>
  </si>
  <si>
    <t>MMATUKEWICZ@LIAKOSLAW.COM</t>
  </si>
  <si>
    <t>2025-01-22</t>
  </si>
  <si>
    <t>2027-12-09</t>
  </si>
  <si>
    <t>2025-08-14</t>
  </si>
  <si>
    <t>2028-07-14</t>
  </si>
  <si>
    <t>630276</t>
  </si>
  <si>
    <t>BERNARD J WALZ</t>
  </si>
  <si>
    <t>BJASDK@SWNEBR.COM</t>
  </si>
  <si>
    <t>3497428</t>
  </si>
  <si>
    <t>REGINALD B SMITH</t>
  </si>
  <si>
    <t>RSMIT456@AOL.COM</t>
  </si>
  <si>
    <t>2027-06-22</t>
  </si>
  <si>
    <t>2024-08-08</t>
  </si>
  <si>
    <t>2027-06-25</t>
  </si>
  <si>
    <t>3349346</t>
  </si>
  <si>
    <t>DOUGLAS J ANDERSON</t>
  </si>
  <si>
    <t>DJA.EXETER65@GMAIL.COM</t>
  </si>
  <si>
    <t>2024-12-21</t>
  </si>
  <si>
    <t>2027-12-20</t>
  </si>
  <si>
    <t>4306964</t>
  </si>
  <si>
    <t>ERIC A KLUEVER</t>
  </si>
  <si>
    <t>ERICKLUEVER@YAHOO.COM</t>
  </si>
  <si>
    <t>2028-08-18</t>
  </si>
  <si>
    <t>2150737</t>
  </si>
  <si>
    <t>RON S GROSE</t>
  </si>
  <si>
    <t>RON.GROSE@GMAIL.COM</t>
  </si>
  <si>
    <t>2023-10-20</t>
  </si>
  <si>
    <t>2026-10-19</t>
  </si>
  <si>
    <t>3039229</t>
  </si>
  <si>
    <t>LARRY C MCKEE</t>
  </si>
  <si>
    <t>LCMCKEE@ABBNEBRASKA.COM</t>
  </si>
  <si>
    <t>2024-07-20</t>
  </si>
  <si>
    <t>2027-08-06</t>
  </si>
  <si>
    <t>10506</t>
  </si>
  <si>
    <t>5326133</t>
  </si>
  <si>
    <t>STEVE  LUNCH</t>
  </si>
  <si>
    <t>SPLYNC00@GMAIL.COM</t>
  </si>
  <si>
    <t>2024-10-17</t>
  </si>
  <si>
    <t>2027-11-24</t>
  </si>
  <si>
    <t>5506199</t>
  </si>
  <si>
    <t>ZACHARY R POWERS</t>
  </si>
  <si>
    <t>ZR.POWERS94@GMAIL.COM</t>
  </si>
  <si>
    <t>4678939</t>
  </si>
  <si>
    <t>JOSEPH A SEAMAN</t>
  </si>
  <si>
    <t>JASSEAMANN@GMAIL.COM</t>
  </si>
  <si>
    <t>2023-07-31</t>
  </si>
  <si>
    <t>2026-12-16</t>
  </si>
  <si>
    <t>2028-06-12</t>
  </si>
  <si>
    <t>2293789</t>
  </si>
  <si>
    <t>ROBERT E VLCAN</t>
  </si>
  <si>
    <t>RVLCAN@OUTLOOK.COM</t>
  </si>
  <si>
    <t>2025-10-28</t>
  </si>
  <si>
    <t>4712190</t>
  </si>
  <si>
    <t>JOSEPH D RICKARD</t>
  </si>
  <si>
    <t>JOEY.RICKARD2010@GMAIL.COM</t>
  </si>
  <si>
    <t>4831217</t>
  </si>
  <si>
    <t>RYAN L DIRKSCHNEIDER</t>
  </si>
  <si>
    <t>RDIRKS_00@HOTMAIL.COM</t>
  </si>
  <si>
    <t>2027-01-27</t>
  </si>
  <si>
    <t>3459648</t>
  </si>
  <si>
    <t>JON D CONWAY</t>
  </si>
  <si>
    <t>SPIKENU23@GMAIL.COM</t>
  </si>
  <si>
    <t>5341870</t>
  </si>
  <si>
    <t>JON  LIERMAN</t>
  </si>
  <si>
    <t>LIERMAN67@GMAIL.COM</t>
  </si>
  <si>
    <t>2027-08-15</t>
  </si>
  <si>
    <t>3531716</t>
  </si>
  <si>
    <t>CHARLES C DONNER</t>
  </si>
  <si>
    <t>CHUCKDONNER@GMAIL.COM</t>
  </si>
  <si>
    <t>2025-06-18</t>
  </si>
  <si>
    <t>5503058</t>
  </si>
  <si>
    <t>MICHAEL A FURMANSKI</t>
  </si>
  <si>
    <t>MFURMANSKI1@HOTMAIL.COM</t>
  </si>
  <si>
    <t>4227373</t>
  </si>
  <si>
    <t>JAMES H CAST</t>
  </si>
  <si>
    <t>JJCAST914@GMAIL.COM</t>
  </si>
  <si>
    <t>2025-03-05</t>
  </si>
  <si>
    <t>2028-03-12</t>
  </si>
  <si>
    <t>2576587</t>
  </si>
  <si>
    <t>DONALD L HYPSE</t>
  </si>
  <si>
    <t>HYPSE@CONPOINT.COM</t>
  </si>
  <si>
    <t>2027-06-27</t>
  </si>
  <si>
    <t>10047</t>
  </si>
  <si>
    <t>5077677</t>
  </si>
  <si>
    <t>MATTHEW N HENRY</t>
  </si>
  <si>
    <t>MATTNHENRY@GMAIL.COM</t>
  </si>
  <si>
    <t>4101446</t>
  </si>
  <si>
    <t>NEAL J SCHLAUTMAN</t>
  </si>
  <si>
    <t>N.SLOTMAN@GMAIL.COM</t>
  </si>
  <si>
    <t>2025-08-19</t>
  </si>
  <si>
    <t>2028-08-17</t>
  </si>
  <si>
    <t>3888935</t>
  </si>
  <si>
    <t>THOMAS D HANSEN</t>
  </si>
  <si>
    <t>TOM327HANSEN@GMAIL.COM</t>
  </si>
  <si>
    <t>2026-06-30</t>
  </si>
  <si>
    <t>2029-05-17</t>
  </si>
  <si>
    <t>12687</t>
  </si>
  <si>
    <t>3643285</t>
  </si>
  <si>
    <t>JAMES P GEIS</t>
  </si>
  <si>
    <t>JAMES.GEIS@PLANTPIONEER.COM</t>
  </si>
  <si>
    <t>2024-11-27</t>
  </si>
  <si>
    <t>2024-11-07</t>
  </si>
  <si>
    <t>2027-10-12</t>
  </si>
  <si>
    <t>11600</t>
  </si>
  <si>
    <t>5363800</t>
  </si>
  <si>
    <t>KANGNIVI  ADANLETE</t>
  </si>
  <si>
    <t>KOFC11600@GMAIL.COM</t>
  </si>
  <si>
    <t>2024-06-12</t>
  </si>
  <si>
    <t>10108</t>
  </si>
  <si>
    <t>4783266</t>
  </si>
  <si>
    <t>SCHUYLER P DOUGHERTY</t>
  </si>
  <si>
    <t>SPDOUGHERTY@HOTMAIL.COM</t>
  </si>
  <si>
    <t>2027-08-23</t>
  </si>
  <si>
    <t>2027-08-09</t>
  </si>
  <si>
    <t>8469</t>
  </si>
  <si>
    <t>5138584</t>
  </si>
  <si>
    <t>GERALD H RIGHTER</t>
  </si>
  <si>
    <t>GHRIGHTER@HOTMAIL.COM</t>
  </si>
  <si>
    <t>2029-05-23</t>
  </si>
  <si>
    <t>5399341</t>
  </si>
  <si>
    <t>JASON  MCINTYRE</t>
  </si>
  <si>
    <t>MCINTYRERANCHES@GMAIL.COM</t>
  </si>
  <si>
    <t>2023-12-30</t>
  </si>
  <si>
    <t>2027-02-12</t>
  </si>
  <si>
    <t>2027-02-02</t>
  </si>
  <si>
    <t>4420062</t>
  </si>
  <si>
    <t>RANDY P LUKASIEWICZ</t>
  </si>
  <si>
    <t>KAZUMRL@COX.NET</t>
  </si>
  <si>
    <t>2024-03-20</t>
  </si>
  <si>
    <t>2028-06-08</t>
  </si>
  <si>
    <t>6192</t>
  </si>
  <si>
    <t>5358785</t>
  </si>
  <si>
    <t>MARIO  MENDEZ</t>
  </si>
  <si>
    <t>MNDZ06@GMAIL.COM</t>
  </si>
  <si>
    <t>2388593</t>
  </si>
  <si>
    <t>THOMAS E WALTER</t>
  </si>
  <si>
    <t>TEW@NEB.RR.COM</t>
  </si>
  <si>
    <t>3720</t>
  </si>
  <si>
    <t>3391263</t>
  </si>
  <si>
    <t>JOHN A THIRY</t>
  </si>
  <si>
    <t>JOHNTHIRY1957@ICLOUD.COM</t>
  </si>
  <si>
    <t>2026-03-13</t>
  </si>
  <si>
    <t>2029-05-07</t>
  </si>
  <si>
    <t>3349329</t>
  </si>
  <si>
    <t>DAVID L POLAK</t>
  </si>
  <si>
    <t>SMPOLAK@YAHOO.COM</t>
  </si>
  <si>
    <t>2655792</t>
  </si>
  <si>
    <t>LARRY A FOSTER</t>
  </si>
  <si>
    <t>LFOSTER1216@GMAIL.COM</t>
  </si>
  <si>
    <t>4489091</t>
  </si>
  <si>
    <t>GREGORY L VANDENBERG</t>
  </si>
  <si>
    <t>GLVANDENBERG@CHARTER.NET</t>
  </si>
  <si>
    <t>3899286</t>
  </si>
  <si>
    <t>BRENT A MELLIGER</t>
  </si>
  <si>
    <t>BMELLIGER@YAHOO.COM</t>
  </si>
  <si>
    <t>2029-01-17</t>
  </si>
  <si>
    <t>2024-03-27</t>
  </si>
  <si>
    <t>2027-02-11</t>
  </si>
  <si>
    <t>4114217</t>
  </si>
  <si>
    <t>JAMES R PERRIN</t>
  </si>
  <si>
    <t>JIMPERRIN@HOTMAIL.COM</t>
  </si>
  <si>
    <t>3677985</t>
  </si>
  <si>
    <t>BENTON B DANIELS</t>
  </si>
  <si>
    <t>BENTLY82@HOTMAIL.COM</t>
  </si>
  <si>
    <t>2025-09-25</t>
  </si>
  <si>
    <t>4783054</t>
  </si>
  <si>
    <t>CHRIS EUGENE MONTGOMERY</t>
  </si>
  <si>
    <t>CE.MONT78HUM@GMAIL.COM</t>
  </si>
  <si>
    <t>2025-11-27</t>
  </si>
  <si>
    <t>2029-04-28</t>
  </si>
  <si>
    <t>2025-11-19</t>
  </si>
  <si>
    <t>2028-11-21</t>
  </si>
  <si>
    <t>5084264</t>
  </si>
  <si>
    <t>KRIS A TURNER</t>
  </si>
  <si>
    <t>KRIS.TURNER94@GMAIL.COM</t>
  </si>
  <si>
    <t>2028-06-13</t>
  </si>
  <si>
    <t>2028-07-27</t>
  </si>
  <si>
    <t>4223309</t>
  </si>
  <si>
    <t>CLAYTON J PFEIFER</t>
  </si>
  <si>
    <t>CLAYTONP411@GMAIL.COM</t>
  </si>
  <si>
    <t>2024-09-07</t>
  </si>
  <si>
    <t>4078157</t>
  </si>
  <si>
    <t>TODD  HENKEL</t>
  </si>
  <si>
    <t>TDBIGRED132@YAHOO.COM</t>
  </si>
  <si>
    <t>2025-08-31</t>
  </si>
  <si>
    <t>2028-08-30</t>
  </si>
  <si>
    <t>2028-08-10</t>
  </si>
  <si>
    <t>3348111</t>
  </si>
  <si>
    <t>State Advocate (205)</t>
  </si>
  <si>
    <t>JAMES R KORTH</t>
  </si>
  <si>
    <t>JRK@RKSLAWOFFICE.COM</t>
  </si>
  <si>
    <t>2026-01-03</t>
  </si>
  <si>
    <t>2029-04-10</t>
  </si>
  <si>
    <t>5315</t>
  </si>
  <si>
    <t>4423468</t>
  </si>
  <si>
    <t>ADAM L RHOADES</t>
  </si>
  <si>
    <t>ADRHOADES67@HOTMAIL.COM</t>
  </si>
  <si>
    <t>2338692</t>
  </si>
  <si>
    <t>GREGORY D BARRY</t>
  </si>
  <si>
    <t>LOT182GB@GMAIL.COM</t>
  </si>
  <si>
    <t>2027-06-12</t>
  </si>
  <si>
    <t>2025-06-24</t>
  </si>
  <si>
    <t>3899293</t>
  </si>
  <si>
    <t>GLENN F KLAASSEN</t>
  </si>
  <si>
    <t>GLENNKLAASSEN@GMAIL.COM</t>
  </si>
  <si>
    <t>2024-12-06</t>
  </si>
  <si>
    <t>2027-11-12</t>
  </si>
  <si>
    <t>2024-12-03</t>
  </si>
  <si>
    <t>9563</t>
  </si>
  <si>
    <t>4076860</t>
  </si>
  <si>
    <t>PHILLIP G STEFFEN</t>
  </si>
  <si>
    <t>PHILIPSTEFFEN320@GMAIL.COM</t>
  </si>
  <si>
    <t>2368534</t>
  </si>
  <si>
    <t>DONALD H PEARCE</t>
  </si>
  <si>
    <t>PEARCEDK@AOL.COM</t>
  </si>
  <si>
    <t>2024-03-04</t>
  </si>
  <si>
    <t>2024-03-15</t>
  </si>
  <si>
    <t>2027-02-03</t>
  </si>
  <si>
    <t>1233</t>
  </si>
  <si>
    <t>4778193</t>
  </si>
  <si>
    <t>LOUIS F STEFFEN</t>
  </si>
  <si>
    <t>LOUISSTEFFEN47@GMAIL.COM</t>
  </si>
  <si>
    <t>4471057</t>
  </si>
  <si>
    <t>PATRICK G LORENS</t>
  </si>
  <si>
    <t>PATGLORENS@GMAIL.COM</t>
  </si>
  <si>
    <t>4166600</t>
  </si>
  <si>
    <t>KENT S SONA</t>
  </si>
  <si>
    <t>KENTSONA@GMAIL.COM</t>
  </si>
  <si>
    <t>2027-05-24</t>
  </si>
  <si>
    <t>4794815</t>
  </si>
  <si>
    <t>CLINT  WEEDER</t>
  </si>
  <si>
    <t>CLINTW@MCMILL.INFO</t>
  </si>
  <si>
    <t>2028-10-01</t>
  </si>
  <si>
    <t>2028-10-03</t>
  </si>
  <si>
    <t>2335520</t>
  </si>
  <si>
    <t>DENNIS D SCHACK</t>
  </si>
  <si>
    <t>DSCHACK53@GMAIL.COM</t>
  </si>
  <si>
    <t>1401866</t>
  </si>
  <si>
    <t>RONALD L MROCZEK</t>
  </si>
  <si>
    <t>RMROCZEK65@GMAIL.COM</t>
  </si>
  <si>
    <t>3248371</t>
  </si>
  <si>
    <t>JAMES P PAVLIK</t>
  </si>
  <si>
    <t>JIM.PAVLIK@HDRINC.COM</t>
  </si>
  <si>
    <t>2028-06-21</t>
  </si>
  <si>
    <t>5578626</t>
  </si>
  <si>
    <t>ROBERT T BRANDRIFF</t>
  </si>
  <si>
    <t>BOBBO13@AOL.COM</t>
  </si>
  <si>
    <t>2029-06-22</t>
  </si>
  <si>
    <t>2029-06-18</t>
  </si>
  <si>
    <t>4851367</t>
  </si>
  <si>
    <t>JOSEPH L SCDORIS</t>
  </si>
  <si>
    <t>JOSEPH.SCDORIS@GMAIL.COM</t>
  </si>
  <si>
    <t>2029-06-12</t>
  </si>
  <si>
    <t>4632066</t>
  </si>
  <si>
    <t>CRAIG A TYLSKI</t>
  </si>
  <si>
    <t>TASPILOT@GPCOM.NET</t>
  </si>
  <si>
    <t>2028-06-15</t>
  </si>
  <si>
    <t>2052429</t>
  </si>
  <si>
    <t>MARK A DWYER</t>
  </si>
  <si>
    <t>MADWYER55@GMAIL.COM</t>
  </si>
  <si>
    <t>4222714</t>
  </si>
  <si>
    <t>RYAN G RILEY</t>
  </si>
  <si>
    <t>RYAN.G.RILEY@OUTLOOK.COM</t>
  </si>
  <si>
    <t>4378091</t>
  </si>
  <si>
    <t>JOSEPH B FROM</t>
  </si>
  <si>
    <t>JOESLICKSTER@YAHOO.COM</t>
  </si>
  <si>
    <t>2025-06-12</t>
  </si>
  <si>
    <t>2028-06-14</t>
  </si>
  <si>
    <t>4909128</t>
  </si>
  <si>
    <t>LAWRENCE G SCHMITZ</t>
  </si>
  <si>
    <t>LANASMTZ@COX.NET</t>
  </si>
  <si>
    <t>3375331</t>
  </si>
  <si>
    <t>ALAN C GABRIEL</t>
  </si>
  <si>
    <t>AGABRIEL316@GMAIL.COM</t>
  </si>
  <si>
    <t>2027-09-27</t>
  </si>
  <si>
    <t>2073830</t>
  </si>
  <si>
    <t>RANDY S BAUER</t>
  </si>
  <si>
    <t>RANDOLPHSBAUER@OUTLOOK.COM</t>
  </si>
  <si>
    <t>2027-07-25</t>
  </si>
  <si>
    <t>4804171</t>
  </si>
  <si>
    <t>WILLIAM J BOHAN</t>
  </si>
  <si>
    <t>WJBOHAN@GMAIL.COM</t>
  </si>
  <si>
    <t>5081642</t>
  </si>
  <si>
    <t>EDWARD J FERRANTE</t>
  </si>
  <si>
    <t>EDFERRANTE@YAHOO.COM</t>
  </si>
  <si>
    <t>2024-10-18</t>
  </si>
  <si>
    <t>3303750</t>
  </si>
  <si>
    <t>DAN  FUERHOFF</t>
  </si>
  <si>
    <t>DANF@MCMILL.INFO</t>
  </si>
  <si>
    <t>2023-12-05</t>
  </si>
  <si>
    <t>2026-11-05</t>
  </si>
  <si>
    <t>995198</t>
  </si>
  <si>
    <t>KEITH  PAVLIK</t>
  </si>
  <si>
    <t>KPAVLIK@GPCOM.NET</t>
  </si>
  <si>
    <t>2026-07-29</t>
  </si>
  <si>
    <t>2026-09-12</t>
  </si>
  <si>
    <t>5006718</t>
  </si>
  <si>
    <t>AARON M SCHAECHER</t>
  </si>
  <si>
    <t>A.M.SCHAECHER@GMAIL.COM</t>
  </si>
  <si>
    <t>2027-10-24</t>
  </si>
  <si>
    <t>4874834</t>
  </si>
  <si>
    <t>MARK A KOVAR</t>
  </si>
  <si>
    <t>MARKANDTAMI_K@MSN.COM</t>
  </si>
  <si>
    <t>2024-05-29</t>
  </si>
  <si>
    <t>2027-05-20</t>
  </si>
  <si>
    <t>2481207</t>
  </si>
  <si>
    <t>THOMAS J NEKOLICZAK</t>
  </si>
  <si>
    <t>TOM.JERRY.NEKOLICZAK@PLANTPIONEER.COM</t>
  </si>
  <si>
    <t>2026-12-23</t>
  </si>
  <si>
    <t>4153094</t>
  </si>
  <si>
    <t>DOUGLAS W MAUL</t>
  </si>
  <si>
    <t>MAULDW@HOTMAIL.COM</t>
  </si>
  <si>
    <t>3437517</t>
  </si>
  <si>
    <t>ROBERT J CSUKKER</t>
  </si>
  <si>
    <t>RJCSUKKER@HOTMAIL.COM</t>
  </si>
  <si>
    <t>15647</t>
  </si>
  <si>
    <t>4626651</t>
  </si>
  <si>
    <t>GERALD E MESTL</t>
  </si>
  <si>
    <t>GM41641@HOTMAIL.COM</t>
  </si>
  <si>
    <t>2024-09-04</t>
  </si>
  <si>
    <t>2027-08-25</t>
  </si>
  <si>
    <t>1614182</t>
  </si>
  <si>
    <t>RUSSELL A BATENHORST</t>
  </si>
  <si>
    <t>RUSSMARY@ALLOPHONE.COM</t>
  </si>
  <si>
    <t>2024-07-17</t>
  </si>
  <si>
    <t>2339326</t>
  </si>
  <si>
    <t>JOHN A NIENABER</t>
  </si>
  <si>
    <t>JMJNIEN@GMAIL.COM</t>
  </si>
  <si>
    <t>2025-04-26</t>
  </si>
  <si>
    <t>4466482</t>
  </si>
  <si>
    <t>Youth Director (315)</t>
  </si>
  <si>
    <t>GARY W GROTELUSCHEN</t>
  </si>
  <si>
    <t>GARYKOC12086@GMAIL.COM</t>
  </si>
  <si>
    <t>2028-11-30</t>
  </si>
  <si>
    <t>2028-07-12</t>
  </si>
  <si>
    <t>3403913</t>
  </si>
  <si>
    <t>RODNEY E MIDDAGH</t>
  </si>
  <si>
    <t>TEAMIDDAGH@HOTMAIL.COM</t>
  </si>
  <si>
    <t>2026-04-17</t>
  </si>
  <si>
    <t>2029-04-05</t>
  </si>
  <si>
    <t>5203153</t>
  </si>
  <si>
    <t>CLAY  PATTON</t>
  </si>
  <si>
    <t>WPATTON1018@GMAIL.COM</t>
  </si>
  <si>
    <t>2025-10-29</t>
  </si>
  <si>
    <t>2028-09-21</t>
  </si>
  <si>
    <t>5206281</t>
  </si>
  <si>
    <t>DANIEL  SCHUMACHER</t>
  </si>
  <si>
    <t>SRKSHORTHAIRS@GMAIL.COM</t>
  </si>
  <si>
    <t>4510703</t>
  </si>
  <si>
    <t>JEFF A HARPENAU</t>
  </si>
  <si>
    <t>JEFF.HARP@MSN.COM</t>
  </si>
  <si>
    <t>5283478</t>
  </si>
  <si>
    <t>BRIAN A GAPPA</t>
  </si>
  <si>
    <t>BAGAPPA@HOTMAIL.COM</t>
  </si>
  <si>
    <t>3446007</t>
  </si>
  <si>
    <t>KENNETH W SCHMID</t>
  </si>
  <si>
    <t>KENNETHSCHMID030@GMAIL.COM</t>
  </si>
  <si>
    <t>4267412</t>
  </si>
  <si>
    <t>ALLEN L CHAFFEE</t>
  </si>
  <si>
    <t>CHAFFEEALLEN@GMAIL.COM</t>
  </si>
  <si>
    <t>2028-09-24</t>
  </si>
  <si>
    <t>2512698</t>
  </si>
  <si>
    <t>JOSEPH C VINTON</t>
  </si>
  <si>
    <t>JOE_VINTON@HOTMAIL.COM</t>
  </si>
  <si>
    <t>2025-07-29</t>
  </si>
  <si>
    <t>2026-04-23</t>
  </si>
  <si>
    <t>Family Director (314)</t>
  </si>
  <si>
    <t>3139251</t>
  </si>
  <si>
    <t>RUSSELL A BOHNENKAMP</t>
  </si>
  <si>
    <t>RABONE46@YAHOO.COM</t>
  </si>
  <si>
    <t>3643276</t>
  </si>
  <si>
    <t>RODNEY D CORNELL</t>
  </si>
  <si>
    <t>CORNELL21@CHARTER.NET</t>
  </si>
  <si>
    <t>2024-09-10</t>
  </si>
  <si>
    <t>2028-06-02</t>
  </si>
  <si>
    <t>4707</t>
  </si>
  <si>
    <t>1985701</t>
  </si>
  <si>
    <t>JOSEPH E SKRDLA</t>
  </si>
  <si>
    <t>SKRDLAJOE@GMAIL.COM</t>
  </si>
  <si>
    <t>2024-01-19</t>
  </si>
  <si>
    <t>2026-12-07</t>
  </si>
  <si>
    <t>5011758</t>
  </si>
  <si>
    <t>DWAINE J NOVAK</t>
  </si>
  <si>
    <t>DWAINE.NOVAK@YAHOO.COM</t>
  </si>
  <si>
    <t>2025-03-14</t>
  </si>
  <si>
    <t>2029-06-06</t>
  </si>
  <si>
    <t>3891828</t>
  </si>
  <si>
    <t>TIMOTHY S HALL</t>
  </si>
  <si>
    <t>TSHALLNJ10@GMAIL.COM</t>
  </si>
  <si>
    <t>2028-05-18</t>
  </si>
  <si>
    <t>3829876</t>
  </si>
  <si>
    <t>NATHANIEL R CROTTY</t>
  </si>
  <si>
    <t>NATECROTTY@YAHOO.COM</t>
  </si>
  <si>
    <t>2025-12-18</t>
  </si>
  <si>
    <t>2535343</t>
  </si>
  <si>
    <t>ALAN J REICKS</t>
  </si>
  <si>
    <t>ELGINAPPLIANCE@GPCOM.NET</t>
  </si>
  <si>
    <t>3631769</t>
  </si>
  <si>
    <t>ARNOLD J MILLER</t>
  </si>
  <si>
    <t>MILLERDAY65@GMAIL.COM</t>
  </si>
  <si>
    <t>2734590</t>
  </si>
  <si>
    <t>SIDNEY N SUDBECK</t>
  </si>
  <si>
    <t>SUDBECKCONST2000@GMAIL.COM</t>
  </si>
  <si>
    <t>2025-09-27</t>
  </si>
  <si>
    <t>3839758</t>
  </si>
  <si>
    <t>MARK  PRIBYL</t>
  </si>
  <si>
    <t>PRIBYLMARK2@GMAIL.COM</t>
  </si>
  <si>
    <t>4181872</t>
  </si>
  <si>
    <t>DANIEL B OWENS</t>
  </si>
  <si>
    <t>DOWENSFAMILY@GMAIL.COM</t>
  </si>
  <si>
    <t>4616381</t>
  </si>
  <si>
    <t>JEROD L NEUHALFEN</t>
  </si>
  <si>
    <t>SNEUHALFEN@OUTLOOK.COM</t>
  </si>
  <si>
    <t>2029-06-15</t>
  </si>
  <si>
    <t>2323879</t>
  </si>
  <si>
    <t>TIMOTHY G WILLIAMS</t>
  </si>
  <si>
    <t>TW50135@GMAIL.COM</t>
  </si>
  <si>
    <t>2952129</t>
  </si>
  <si>
    <t>NICHOLAS L RAMOLD</t>
  </si>
  <si>
    <t>NRAMOLD@GMAIL.COM</t>
  </si>
  <si>
    <t>1344008</t>
  </si>
  <si>
    <t>ROGER C LUTHER</t>
  </si>
  <si>
    <t>ROGERCLUTHER@YAHOO.COM</t>
  </si>
  <si>
    <t>4413365</t>
  </si>
  <si>
    <t>STEPHEN M RYCK</t>
  </si>
  <si>
    <t>RYCK.STEPHEN@GMAIL.COM</t>
  </si>
  <si>
    <t>2026-01-27</t>
  </si>
  <si>
    <t>2028-12-27</t>
  </si>
  <si>
    <t>4176488</t>
  </si>
  <si>
    <t>MATTHEW W DINSLAGE</t>
  </si>
  <si>
    <t>DINSLAGE727@GMAIL.COM</t>
  </si>
  <si>
    <t>2026-02-18</t>
  </si>
  <si>
    <t>2029-03-09</t>
  </si>
  <si>
    <t>2026-02-03</t>
  </si>
  <si>
    <t>2029-01-16</t>
  </si>
  <si>
    <t>1963909</t>
  </si>
  <si>
    <t>JOHN W CROTTY</t>
  </si>
  <si>
    <t>JCROTTY3@HOTMAIL.COM</t>
  </si>
  <si>
    <t>2028-11-04</t>
  </si>
  <si>
    <t>2028-11-03</t>
  </si>
  <si>
    <t>4471453</t>
  </si>
  <si>
    <t>WILLIAM P TRIEB</t>
  </si>
  <si>
    <t>WILLIAMTRIEB@GMAIL.COM</t>
  </si>
  <si>
    <t>2027-06-14</t>
  </si>
  <si>
    <t>4621652</t>
  </si>
  <si>
    <t>PAUL D YSUSI</t>
  </si>
  <si>
    <t>PYSUSI76@YAHOO.COM</t>
  </si>
  <si>
    <t>2026-11-12</t>
  </si>
  <si>
    <t>3707046</t>
  </si>
  <si>
    <t>MATTHEW J RUANE</t>
  </si>
  <si>
    <t>MATTHEWJOSEPHRUANE@GMAIL.COM</t>
  </si>
  <si>
    <t>2531207</t>
  </si>
  <si>
    <t>KENNETH F PROKOP</t>
  </si>
  <si>
    <t>SPROKOP@LIVE.COM</t>
  </si>
  <si>
    <t>2027-06-29</t>
  </si>
  <si>
    <t>5536509</t>
  </si>
  <si>
    <t>AARON  BEHNE</t>
  </si>
  <si>
    <t>AABEHNE@HOTMAIL.COM</t>
  </si>
  <si>
    <t>2028-07-18</t>
  </si>
  <si>
    <t>5182330</t>
  </si>
  <si>
    <t>BRIAN  CECAVA</t>
  </si>
  <si>
    <t>BCC1890CZ@GMAIL.COM</t>
  </si>
  <si>
    <t>2025-09-12</t>
  </si>
  <si>
    <t>3782289</t>
  </si>
  <si>
    <t>TIMOTHY J VAUGHN</t>
  </si>
  <si>
    <t>HD12B76@GMAIL.COM</t>
  </si>
  <si>
    <t>4513623</t>
  </si>
  <si>
    <t>DONALD W CLAUSSEN</t>
  </si>
  <si>
    <t>DWCLAUSSENSR@GMAIL.COM</t>
  </si>
  <si>
    <t>3176687</t>
  </si>
  <si>
    <t>TODD A CERNY</t>
  </si>
  <si>
    <t>TCERNY75@GMAIL.COM</t>
  </si>
  <si>
    <t>2029-01-24</t>
  </si>
  <si>
    <t>12557</t>
  </si>
  <si>
    <t>1340596</t>
  </si>
  <si>
    <t>CRAIG D BUESCHER</t>
  </si>
  <si>
    <t>CRAIG.BUESCHER@GMAIL.COM</t>
  </si>
  <si>
    <t>1486592</t>
  </si>
  <si>
    <t>LARRY S KUTA</t>
  </si>
  <si>
    <t>LARRYKU65@GMAIL.COM</t>
  </si>
  <si>
    <t>2026-05-13</t>
  </si>
  <si>
    <t>2029-04-11</t>
  </si>
  <si>
    <t>4134593</t>
  </si>
  <si>
    <t>JONATHAN P DALY</t>
  </si>
  <si>
    <t>ALSOTHEONE@GMAIL.COM</t>
  </si>
  <si>
    <t>2029-06-04</t>
  </si>
  <si>
    <t>2601810</t>
  </si>
  <si>
    <t>RONALD J HAARMANN</t>
  </si>
  <si>
    <t>ABERDAB@MSN.COM</t>
  </si>
  <si>
    <t>1965113</t>
  </si>
  <si>
    <t>RANDOLPH P BAUMERT</t>
  </si>
  <si>
    <t>BAUELE74@GMAIL.COM</t>
  </si>
  <si>
    <t>3954084</t>
  </si>
  <si>
    <t>OWEN A SEAMANN</t>
  </si>
  <si>
    <t>OWENSEAMANN1980@GMAIL.COM</t>
  </si>
  <si>
    <t>2028-10-07</t>
  </si>
  <si>
    <t>4752882</t>
  </si>
  <si>
    <t>DOUGLAS J POWELL</t>
  </si>
  <si>
    <t>MRDJPOWELL2000@YAHOO.COM</t>
  </si>
  <si>
    <t>2029-04-08</t>
  </si>
  <si>
    <t>10387</t>
  </si>
  <si>
    <t>4158091</t>
  </si>
  <si>
    <t>CASEY D CAMPBELL</t>
  </si>
  <si>
    <t>CCAMPBELLRUN89@GMAIL.COM</t>
  </si>
  <si>
    <t>3997899</t>
  </si>
  <si>
    <t>MICHAEL C YANKUS</t>
  </si>
  <si>
    <t>MYANKUS@NAVIX.NET</t>
  </si>
  <si>
    <t>2028-09-02</t>
  </si>
  <si>
    <t>2025-09-24</t>
  </si>
  <si>
    <t>4560002</t>
  </si>
  <si>
    <t>ELISEO  CALDERON</t>
  </si>
  <si>
    <t>ELISEO@OROMEX.COM</t>
  </si>
  <si>
    <t>2026-12-30</t>
  </si>
  <si>
    <t>1796888</t>
  </si>
  <si>
    <t>VICTOR  FAESSER</t>
  </si>
  <si>
    <t>VF81617@WINDSTREAM.NET</t>
  </si>
  <si>
    <t>2029-04-30</t>
  </si>
  <si>
    <t>2800919</t>
  </si>
  <si>
    <t>RANDY K PREISTER</t>
  </si>
  <si>
    <t>RPREISTER2075@GMAIL.COM</t>
  </si>
  <si>
    <t>3327217</t>
  </si>
  <si>
    <t>WIN N LANDER</t>
  </si>
  <si>
    <t>WINLANDER0764@GMAIL.COM</t>
  </si>
  <si>
    <t>4831074</t>
  </si>
  <si>
    <t>DANIEL W HANNON</t>
  </si>
  <si>
    <t>DHANNON50@HOTMAIL.COM</t>
  </si>
  <si>
    <t>2025-06-26</t>
  </si>
  <si>
    <t>2028-05-13</t>
  </si>
  <si>
    <t>4358953</t>
  </si>
  <si>
    <t>TIMOTHY J MASEK</t>
  </si>
  <si>
    <t>TJMASEK@OUTLOOK.COM</t>
  </si>
  <si>
    <t>1800218</t>
  </si>
  <si>
    <t>STEVEN P BECKER</t>
  </si>
  <si>
    <t>STEVENPBECKER@YAHOO.COM</t>
  </si>
  <si>
    <t>2026-05-22</t>
  </si>
  <si>
    <t>2026-02-04</t>
  </si>
  <si>
    <t>2029-01-11</t>
  </si>
  <si>
    <t>4163300</t>
  </si>
  <si>
    <t>WESLEY D NEWTON</t>
  </si>
  <si>
    <t>WESNEWT@GMAIL.COM</t>
  </si>
  <si>
    <t>2027-09-25</t>
  </si>
  <si>
    <t>2026-12-28</t>
  </si>
  <si>
    <t>3195835</t>
  </si>
  <si>
    <t>ALVIN D RAEF</t>
  </si>
  <si>
    <t>ALRAEF@GMAIL.COM</t>
  </si>
  <si>
    <t>2024-08-06</t>
  </si>
  <si>
    <t>2027-07-04</t>
  </si>
  <si>
    <t>4157500</t>
  </si>
  <si>
    <t>MARK J BORYTSKY</t>
  </si>
  <si>
    <t>MBORYTSKY@GMAIL.COM</t>
  </si>
  <si>
    <t>3679437</t>
  </si>
  <si>
    <t>CRAIG F JOHNSON</t>
  </si>
  <si>
    <t>CRAIGJOHNSON3499@GMAIL.COM</t>
  </si>
  <si>
    <t>2025-06-04</t>
  </si>
  <si>
    <t>4549894</t>
  </si>
  <si>
    <t>JON P HOESING</t>
  </si>
  <si>
    <t>JHOESINGPGA@GMAIL.COM</t>
  </si>
  <si>
    <t>2028-09-29</t>
  </si>
  <si>
    <t>2207560</t>
  </si>
  <si>
    <t>JAMES H REMPE</t>
  </si>
  <si>
    <t>J-MREMPE@HOTMAIL.COM</t>
  </si>
  <si>
    <t>2029-06-13</t>
  </si>
  <si>
    <t>2025-01-23</t>
  </si>
  <si>
    <t>2027-12-29</t>
  </si>
  <si>
    <t>2896029</t>
  </si>
  <si>
    <t>JACK D REVELLE</t>
  </si>
  <si>
    <t>JREVELLE@VISTABEAM.COM</t>
  </si>
  <si>
    <t>2024-10-19</t>
  </si>
  <si>
    <t>2028-09-04</t>
  </si>
  <si>
    <t>2025-10-20</t>
  </si>
  <si>
    <t>2965462</t>
  </si>
  <si>
    <t>TIMOTHY L THOMPSON</t>
  </si>
  <si>
    <t>TJTHOM7359@GMAIL.COM</t>
  </si>
  <si>
    <t>2025-06-11</t>
  </si>
  <si>
    <t>2028-05-09</t>
  </si>
  <si>
    <t>5222859</t>
  </si>
  <si>
    <t>JEFFREY M DANIELS</t>
  </si>
  <si>
    <t>JEFFREY.DANIELS55@GMAIL.COM</t>
  </si>
  <si>
    <t>4527419</t>
  </si>
  <si>
    <t>KENNETH P DUKAT</t>
  </si>
  <si>
    <t>KEN.GATEWAYELECTRIC@GMAIL.COM</t>
  </si>
  <si>
    <t>2027-05-25</t>
  </si>
  <si>
    <t>2027-05-26</t>
  </si>
  <si>
    <t>1717295</t>
  </si>
  <si>
    <t>WAYNE H KLEIN</t>
  </si>
  <si>
    <t>WAYNEKLEIN@Q.COM</t>
  </si>
  <si>
    <t>4381491</t>
  </si>
  <si>
    <t>CHRISTOPHER J KRUSE</t>
  </si>
  <si>
    <t>CHRISKRUSE2000@YAHOO.COM</t>
  </si>
  <si>
    <t>3787677</t>
  </si>
  <si>
    <t>TIMOTHY J KIUNTKE</t>
  </si>
  <si>
    <t>tjkiuntke@yahoo.com</t>
  </si>
  <si>
    <t>2025-01-17</t>
  </si>
  <si>
    <t>2253526</t>
  </si>
  <si>
    <t>Community Director (306)</t>
  </si>
  <si>
    <t>MBORYTSKY@COX.NET</t>
  </si>
  <si>
    <t>2029-06-08</t>
  </si>
  <si>
    <t>1723</t>
  </si>
  <si>
    <t>4743362</t>
  </si>
  <si>
    <t>CHANCE A BERGEN</t>
  </si>
  <si>
    <t>CHANCE_BERGEN@HOTMAIL.COM</t>
  </si>
  <si>
    <t>4426499</t>
  </si>
  <si>
    <t>ADAM C HALL</t>
  </si>
  <si>
    <t>ADAMHALL2968@AOL.COM</t>
  </si>
  <si>
    <t>2026-03-10</t>
  </si>
  <si>
    <t>2029-04-03</t>
  </si>
  <si>
    <t>2029-04-04</t>
  </si>
  <si>
    <t>3415921</t>
  </si>
  <si>
    <t>STEVE J MEDILL</t>
  </si>
  <si>
    <t>5506284</t>
  </si>
  <si>
    <t>AARON  AMADOR</t>
  </si>
  <si>
    <t>AMADOR.PEC@GMAIL.COM</t>
  </si>
  <si>
    <t>3273070</t>
  </si>
  <si>
    <t>LYLE R JAKUB</t>
  </si>
  <si>
    <t>LYLEJAKUB88@GMAIL.COM</t>
  </si>
  <si>
    <t>14508</t>
  </si>
  <si>
    <t>2504201</t>
  </si>
  <si>
    <t>SCOTT A KMENT</t>
  </si>
  <si>
    <t>KMENT1@HOTMAIL.COM</t>
  </si>
  <si>
    <t>3192493</t>
  </si>
  <si>
    <t>BRETT E CONNOT</t>
  </si>
  <si>
    <t>ABCSTC@CONNOT.COM</t>
  </si>
  <si>
    <t>2029-06-02</t>
  </si>
  <si>
    <t>2028-09-14</t>
  </si>
  <si>
    <t>3239996</t>
  </si>
  <si>
    <t>JAY A VANKAT</t>
  </si>
  <si>
    <t>JAYVANKAT@COX.NET</t>
  </si>
  <si>
    <t>2024-01-24</t>
  </si>
  <si>
    <t>4048649</t>
  </si>
  <si>
    <t>JEFFREY D KROHN</t>
  </si>
  <si>
    <t>KROHN95@OUTLOOK.COM</t>
  </si>
  <si>
    <t>2028-04-21</t>
  </si>
  <si>
    <t>2671708</t>
  </si>
  <si>
    <t>DAVID H MULLINS</t>
  </si>
  <si>
    <t>DMANDJM@SENTCO.NET</t>
  </si>
  <si>
    <t>4616267</t>
  </si>
  <si>
    <t>WYATT N PFEIFER</t>
  </si>
  <si>
    <t>WYATT.PFEIFER13@GMAIL.COM</t>
  </si>
  <si>
    <t>2026-11-14</t>
  </si>
  <si>
    <t>2024-02-16</t>
  </si>
  <si>
    <t>2027-01-01</t>
  </si>
  <si>
    <t>4988488</t>
  </si>
  <si>
    <t>PATRICK C MARGRITZ</t>
  </si>
  <si>
    <t>PSMARGRTIZ@ATCJET.NET</t>
  </si>
  <si>
    <t>3756372</t>
  </si>
  <si>
    <t>ROSS M TOMJACK</t>
  </si>
  <si>
    <t>RMTOMJACK@GMAIL.COM</t>
  </si>
  <si>
    <t>2025-07-10</t>
  </si>
  <si>
    <t>2028-07-08</t>
  </si>
  <si>
    <t>4723717</t>
  </si>
  <si>
    <t>TIMOTHY  OTT</t>
  </si>
  <si>
    <t>TAOTT@ABBNEBRASKA.COM</t>
  </si>
  <si>
    <t>3965476</t>
  </si>
  <si>
    <t>ROBERT J KENNEDY</t>
  </si>
  <si>
    <t>CINDY@JCDOYLE.COM</t>
  </si>
  <si>
    <t>5086834</t>
  </si>
  <si>
    <t>JOHN A JOURDAN</t>
  </si>
  <si>
    <t>GOHUSKERS41@MSN.COM</t>
  </si>
  <si>
    <t>2027-05-23</t>
  </si>
  <si>
    <t>4929349</t>
  </si>
  <si>
    <t>STEPHEN G JANNING</t>
  </si>
  <si>
    <t>STEPHENJANNINGKOFC@OUTLOOK.COM</t>
  </si>
  <si>
    <t>5467523</t>
  </si>
  <si>
    <t>CLINT  SHIPMAN</t>
  </si>
  <si>
    <t>CSHIPMAN3@GMAIL.COM</t>
  </si>
  <si>
    <t>5024461</t>
  </si>
  <si>
    <t>AARON R SCHOCK</t>
  </si>
  <si>
    <t>AARON.SCHOCK@KOFC.ORG</t>
  </si>
  <si>
    <t>2025-10-25</t>
  </si>
  <si>
    <t>2024-02-14</t>
  </si>
  <si>
    <t>2027-03-29</t>
  </si>
  <si>
    <t>4657651</t>
  </si>
  <si>
    <t>NESTOR E SANCHEZ</t>
  </si>
  <si>
    <t>NESTOR.E.SANCHEZ@GMAIL.COM</t>
  </si>
  <si>
    <t>2027-11-23</t>
  </si>
  <si>
    <t>3715969</t>
  </si>
  <si>
    <t>CURTIS W BORCHERS</t>
  </si>
  <si>
    <t>CURTIS.BORCHERS@TRACEGAINS.COM</t>
  </si>
  <si>
    <t>2026-05-05</t>
  </si>
  <si>
    <t>2029-03-21</t>
  </si>
  <si>
    <t>2685930</t>
  </si>
  <si>
    <t>KELLY J MURPHY</t>
  </si>
  <si>
    <t>KELLYMURPHY1967@GMAIL.COM</t>
  </si>
  <si>
    <t>3434376</t>
  </si>
  <si>
    <t>PHILIP E FRANCO</t>
  </si>
  <si>
    <t>SFRANCO40@GMAIL.COM</t>
  </si>
  <si>
    <t>3538411</t>
  </si>
  <si>
    <t>JAMES T KOENIG</t>
  </si>
  <si>
    <t>5055385</t>
  </si>
  <si>
    <t>ANTHONY M LABENZ</t>
  </si>
  <si>
    <t>TLABENZ3@YAHOO.COM</t>
  </si>
  <si>
    <t>5097281</t>
  </si>
  <si>
    <t>RANDY J SCANLON</t>
  </si>
  <si>
    <t>RSCANLON74@WINDSTREAM.NET</t>
  </si>
  <si>
    <t>2023-09-29</t>
  </si>
  <si>
    <t>2026-09-28</t>
  </si>
  <si>
    <t>2023-09-18</t>
  </si>
  <si>
    <t>2026-09-17</t>
  </si>
  <si>
    <t>3829847</t>
  </si>
  <si>
    <t>GARY L GANDARA</t>
  </si>
  <si>
    <t>GGAND@WINDSTREAM.NET</t>
  </si>
  <si>
    <t>4985883</t>
  </si>
  <si>
    <t>JON J VAPENIK</t>
  </si>
  <si>
    <t>JONVAPENIK44@HOTMAIL.COM</t>
  </si>
  <si>
    <t>2026-04-29</t>
  </si>
  <si>
    <t>4540232</t>
  </si>
  <si>
    <t>TIMOTHY J SISCO</t>
  </si>
  <si>
    <t>TIM.SISCO.CONSTRUCTION@GMAIL.COM</t>
  </si>
  <si>
    <t>2213102</t>
  </si>
  <si>
    <t>LAWRENCE G ZIMMER</t>
  </si>
  <si>
    <t>LARRYZ@ZIMMERMAIL.COM</t>
  </si>
  <si>
    <t>2023-09-08</t>
  </si>
  <si>
    <t>4096945</t>
  </si>
  <si>
    <t>DUSTIN D KORTH</t>
  </si>
  <si>
    <t>DKORTH@AMFAM.COM</t>
  </si>
  <si>
    <t>2027-12-01</t>
  </si>
  <si>
    <t>5346086</t>
  </si>
  <si>
    <t>SAM S HALLORAN</t>
  </si>
  <si>
    <t>HALLORAN_S@HOTMAIL.COM</t>
  </si>
  <si>
    <t>2025-06-19</t>
  </si>
  <si>
    <t>4874387</t>
  </si>
  <si>
    <t>JAMES R NISLEY</t>
  </si>
  <si>
    <t>NISLEYJAMES8@GMAIL.COM</t>
  </si>
  <si>
    <t>2024-10-24</t>
  </si>
  <si>
    <t>3810493</t>
  </si>
  <si>
    <t>ERIC R SCHMIT</t>
  </si>
  <si>
    <t>SCHMITERIC@YAHOO.COM</t>
  </si>
  <si>
    <t>2028-09-17</t>
  </si>
  <si>
    <t>3445944</t>
  </si>
  <si>
    <t>JEFFERY  GOKIE</t>
  </si>
  <si>
    <t>JLGOKIE@JGOKIE.COM</t>
  </si>
  <si>
    <t>2027-02-23</t>
  </si>
  <si>
    <t>3842789</t>
  </si>
  <si>
    <t>GREGORY C HAMIK</t>
  </si>
  <si>
    <t>GREG.HAMIK@GMAIL.COM</t>
  </si>
  <si>
    <t>2028-08-08</t>
  </si>
  <si>
    <t>2775543</t>
  </si>
  <si>
    <t>GREGORY A BONIFAS</t>
  </si>
  <si>
    <t>GBBONIFAS@HAMILTON.NET</t>
  </si>
  <si>
    <t>2027-10-30</t>
  </si>
  <si>
    <t>4690402</t>
  </si>
  <si>
    <t>COLE A TIERNEY</t>
  </si>
  <si>
    <t>COLE.TIERNEY@YAHOO.COM</t>
  </si>
  <si>
    <t>4748267</t>
  </si>
  <si>
    <t>JACOB A NIENABER</t>
  </si>
  <si>
    <t>96NIENABER@GMAIL.COM</t>
  </si>
  <si>
    <t>2592877</t>
  </si>
  <si>
    <t>PHILIP G LUKASIEWICZ</t>
  </si>
  <si>
    <t>PHILLUKE01@GMAIL.COM</t>
  </si>
  <si>
    <t>2028-07-31</t>
  </si>
  <si>
    <t>3269096</t>
  </si>
  <si>
    <t>MARTIN J TROSHYNSKI</t>
  </si>
  <si>
    <t>MJTROSH@TROSHLAW.COM</t>
  </si>
  <si>
    <t>2026-01-23</t>
  </si>
  <si>
    <t>2027-02-17</t>
  </si>
  <si>
    <t>4860465</t>
  </si>
  <si>
    <t>DARYL G LAMBERT</t>
  </si>
  <si>
    <t>TXSOLDIER28269@GMAIL.COM</t>
  </si>
  <si>
    <t>4740964</t>
  </si>
  <si>
    <t>RAMSEY R LARSON</t>
  </si>
  <si>
    <t>RLARSON1969@LIVE.COM</t>
  </si>
  <si>
    <t>2027-06-16</t>
  </si>
  <si>
    <t>16680</t>
  </si>
  <si>
    <t>4855005</t>
  </si>
  <si>
    <t>THOMAS  MELLIGER</t>
  </si>
  <si>
    <t>TOMMELLIGER@GMAIL.COM</t>
  </si>
  <si>
    <t>3848951</t>
  </si>
  <si>
    <t>RONALD K KLUCK</t>
  </si>
  <si>
    <t>RONKLUCK3964@GMAIL.COM</t>
  </si>
  <si>
    <t>2024-11-13</t>
  </si>
  <si>
    <t>2027-10-08</t>
  </si>
  <si>
    <t>2027-10-07</t>
  </si>
  <si>
    <t>1513047</t>
  </si>
  <si>
    <t>ALBERT T MUELLER</t>
  </si>
  <si>
    <t>AMULEHOG@ALLOPHONE.COM</t>
  </si>
  <si>
    <t>3845261</t>
  </si>
  <si>
    <t>JACOB A MENOTTI</t>
  </si>
  <si>
    <t>MENOJACO@ISU.EDU</t>
  </si>
  <si>
    <t>2027-06-08</t>
  </si>
  <si>
    <t>4492883</t>
  </si>
  <si>
    <t>ANDREW B O'SHEA</t>
  </si>
  <si>
    <t>ANDREW.OSHEA2016@GMAIL.COM</t>
  </si>
  <si>
    <t>4433667</t>
  </si>
  <si>
    <t>TODD M DARCEY</t>
  </si>
  <si>
    <t>TDORCEY@GMAIL.COM</t>
  </si>
  <si>
    <t>2025-03-12</t>
  </si>
  <si>
    <t>3987013</t>
  </si>
  <si>
    <t>DONALD J DESECK</t>
  </si>
  <si>
    <t>DDESECK@MSN.COM</t>
  </si>
  <si>
    <t>2029-04-07</t>
  </si>
  <si>
    <t>2026-01-28</t>
  </si>
  <si>
    <t>2028-12-29</t>
  </si>
  <si>
    <t>3956024</t>
  </si>
  <si>
    <t>DAVID A BOHNENKAMP</t>
  </si>
  <si>
    <t>BOHNENKAMP.DAVE@GMAIL.COM</t>
  </si>
  <si>
    <t>2025-10-10</t>
  </si>
  <si>
    <t>4697113</t>
  </si>
  <si>
    <t>ISAAC B JEFFERSON</t>
  </si>
  <si>
    <t>ISAAC.JEFFERSON.2@GMAIL.COM</t>
  </si>
  <si>
    <t>1965356</t>
  </si>
  <si>
    <t>PETER E PAVLIK</t>
  </si>
  <si>
    <t>PAVLIKPETE@GMAIL.COM</t>
  </si>
  <si>
    <t>4474967</t>
  </si>
  <si>
    <t>DAVID J MLNARIK</t>
  </si>
  <si>
    <t>DMLNARIK@NEBRASKASPORTSCOUNCIL.COM</t>
  </si>
  <si>
    <t>3760383</t>
  </si>
  <si>
    <t>DAVID J DROZD</t>
  </si>
  <si>
    <t>DAVIDDROZDKOFC@YAHOO.COM</t>
  </si>
  <si>
    <t>2024-06-16</t>
  </si>
  <si>
    <t>3529231</t>
  </si>
  <si>
    <t>DAN T ORR</t>
  </si>
  <si>
    <t>DANPEGORR@HOTMAIL.COM</t>
  </si>
  <si>
    <t>5459392</t>
  </si>
  <si>
    <t>CAMERON  WIESE</t>
  </si>
  <si>
    <t>CWIESE46@HOTMAIL.COM</t>
  </si>
  <si>
    <t>2028-11-06</t>
  </si>
  <si>
    <t>2027-01-22</t>
  </si>
  <si>
    <t>4070451</t>
  </si>
  <si>
    <t>KASEY L WAGNER</t>
  </si>
  <si>
    <t>KWAGNER60@HOTMAIL.COM</t>
  </si>
  <si>
    <t>2025-06-25</t>
  </si>
  <si>
    <t>4925680</t>
  </si>
  <si>
    <t>KRIS M KOELZER</t>
  </si>
  <si>
    <t>KRIS.KOELZER@BANKFIRSTONLINE.COM</t>
  </si>
  <si>
    <t>2026-01-17</t>
  </si>
  <si>
    <t>2028-12-05</t>
  </si>
  <si>
    <t>2025-12-21</t>
  </si>
  <si>
    <t>2028-12-20</t>
  </si>
  <si>
    <t>1979378</t>
  </si>
  <si>
    <t>JAMES R MINARICK</t>
  </si>
  <si>
    <t>JAMINARICK@GMAIL.COM</t>
  </si>
  <si>
    <t>1880328</t>
  </si>
  <si>
    <t>DUANE S BRESTER</t>
  </si>
  <si>
    <t>CDBRESTER@GMAIL.COM</t>
  </si>
  <si>
    <t>2028-12-15</t>
  </si>
  <si>
    <t>4271730</t>
  </si>
  <si>
    <t>LARRY D SANGER</t>
  </si>
  <si>
    <t>LSANGER2@ICLOUD.COM</t>
  </si>
  <si>
    <t>2024-06-13</t>
  </si>
  <si>
    <t>2029-05-12</t>
  </si>
  <si>
    <t>4935039</t>
  </si>
  <si>
    <t>WILLIAM V MONTAG</t>
  </si>
  <si>
    <t>WMONTAG94@GMAIL.COM</t>
  </si>
  <si>
    <t>3856208</t>
  </si>
  <si>
    <t>NATHANIEL J CUNNINGHAM</t>
  </si>
  <si>
    <t>NATHANIEL.CUNNINGHAM@GMAIL.COM</t>
  </si>
  <si>
    <t>3532880</t>
  </si>
  <si>
    <t>DANIEL J MORRILL</t>
  </si>
  <si>
    <t>DMORRILL56@GMAIL.COM</t>
  </si>
  <si>
    <t>5229147</t>
  </si>
  <si>
    <t>JEREMY  KNAJDL</t>
  </si>
  <si>
    <t>JEREMYKNAJDL@GMAIL.COM</t>
  </si>
  <si>
    <t>3092846</t>
  </si>
  <si>
    <t>THOMAS T JASNOCH</t>
  </si>
  <si>
    <t>TTJASNOCH@GMAIL.COM</t>
  </si>
  <si>
    <t>2024-11-19</t>
  </si>
  <si>
    <t>2027-12-17</t>
  </si>
  <si>
    <t>4056085</t>
  </si>
  <si>
    <t>RICHARD L FORSSTROM</t>
  </si>
  <si>
    <t>THERICKF@YAHOO.COM</t>
  </si>
  <si>
    <t>2025-02-19</t>
  </si>
  <si>
    <t>2028-01-10</t>
  </si>
  <si>
    <t>10592</t>
  </si>
  <si>
    <t>2982218</t>
  </si>
  <si>
    <t>WENDELL O STROM</t>
  </si>
  <si>
    <t>STROMS25@HOTMAIL.COM</t>
  </si>
  <si>
    <t>2606793</t>
  </si>
  <si>
    <t>STEPHEN T WADAS</t>
  </si>
  <si>
    <t>STEVEWADAS@GMAIL.COM</t>
  </si>
  <si>
    <t>4926051</t>
  </si>
  <si>
    <t>VINCENTE A MORENO</t>
  </si>
  <si>
    <t>2026-06-15</t>
  </si>
  <si>
    <t>Non-Compliant</t>
  </si>
  <si>
    <t>3789357</t>
  </si>
  <si>
    <t>JAMES W LANCASTER</t>
  </si>
  <si>
    <t>JWLANCASTER93@GMAIL.COM</t>
  </si>
  <si>
    <t>2027-09-03</t>
  </si>
  <si>
    <t>1861</t>
  </si>
  <si>
    <t>4619853</t>
  </si>
  <si>
    <t>JAMES C BROWN</t>
  </si>
  <si>
    <t>JBQUBED@AOL.COM</t>
  </si>
  <si>
    <t>2029-02-02</t>
  </si>
  <si>
    <t>5633159</t>
  </si>
  <si>
    <t>BRENDAN  KENNEY</t>
  </si>
  <si>
    <t>BKENNEY743@GMAIL.COM</t>
  </si>
  <si>
    <t>4168274</t>
  </si>
  <si>
    <t>MATTHEW E HOVER</t>
  </si>
  <si>
    <t>MATTHOVER7@YAHOO.COM</t>
  </si>
  <si>
    <t>2028-12-11</t>
  </si>
  <si>
    <t>4653333</t>
  </si>
  <si>
    <t>LAWRENCE J ROLAND</t>
  </si>
  <si>
    <t>LJGROLAND@YAHOO.COM</t>
  </si>
  <si>
    <t>3259999</t>
  </si>
  <si>
    <t>BRIAN L HAMIK</t>
  </si>
  <si>
    <t>HAMIK2931@GMAIL.COM</t>
  </si>
  <si>
    <t>2027-05-12</t>
  </si>
  <si>
    <t>5130822</t>
  </si>
  <si>
    <t>THEODORE L BRUNS</t>
  </si>
  <si>
    <t>TJBRUNS@YAHOO.COM</t>
  </si>
  <si>
    <t>4526655</t>
  </si>
  <si>
    <t>STEVEN J TVRDY</t>
  </si>
  <si>
    <t>STEVENJTVRDY@GMAIL.COM</t>
  </si>
  <si>
    <t>4138448</t>
  </si>
  <si>
    <t>BRIAN C PAYNE</t>
  </si>
  <si>
    <t>BCP_MT@YAHOO.COM</t>
  </si>
  <si>
    <t>2028-06-18</t>
  </si>
  <si>
    <t>3287000</t>
  </si>
  <si>
    <t>STEPHEN J SEVERIN</t>
  </si>
  <si>
    <t>AHCFC@SENTCO.NET</t>
  </si>
  <si>
    <t>2025-01-15</t>
  </si>
  <si>
    <t>5472422</t>
  </si>
  <si>
    <t>CHARLES T VANA</t>
  </si>
  <si>
    <t>KIM.CHUCKV@OUTLOOK.COM</t>
  </si>
  <si>
    <t>4695332</t>
  </si>
  <si>
    <t>RICHARD J MEHAFFEY</t>
  </si>
  <si>
    <t>4RANDJME@FUTURETK.COM</t>
  </si>
  <si>
    <t>1960304</t>
  </si>
  <si>
    <t>GLENN A HEINEN</t>
  </si>
  <si>
    <t>DEANNAHEINEN@YAHOO.COM</t>
  </si>
  <si>
    <t>4614478</t>
  </si>
  <si>
    <t>NEIL A DOMINY</t>
  </si>
  <si>
    <t>NDOMINY@HOTMAIL.COM</t>
  </si>
  <si>
    <t>5127700</t>
  </si>
  <si>
    <t>ROBERT T HECK</t>
  </si>
  <si>
    <t>HECKR14@SBCGLOBAL.NET</t>
  </si>
  <si>
    <t>2028-09-27</t>
  </si>
  <si>
    <t>3799084</t>
  </si>
  <si>
    <t>ERIC T FULTON</t>
  </si>
  <si>
    <t>E_FULTON@HOTMAIL.COM</t>
  </si>
  <si>
    <t>2028-11-24</t>
  </si>
  <si>
    <t>3165052</t>
  </si>
  <si>
    <t>DOUGLAS J GLUNZ</t>
  </si>
  <si>
    <t>DJGLUNZ59@GMAIL.COM</t>
  </si>
  <si>
    <t>Background Check Due / Compliance</t>
  </si>
  <si>
    <t>Training Due / Compliance</t>
  </si>
  <si>
    <t>Member Role - Short</t>
  </si>
  <si>
    <t>District - Short</t>
  </si>
  <si>
    <t>Council Field Agent</t>
  </si>
  <si>
    <t>Member Identifier</t>
  </si>
  <si>
    <t>Region</t>
  </si>
  <si>
    <t>Regional Growth Director</t>
  </si>
  <si>
    <t>John Franssen</t>
  </si>
  <si>
    <t>Gregory Jochum</t>
  </si>
  <si>
    <t>Kenneth Prokop</t>
  </si>
  <si>
    <t>Mitchell O'Neill</t>
  </si>
  <si>
    <t>Kent Lorens</t>
  </si>
  <si>
    <t>Justin Hartman</t>
  </si>
  <si>
    <t>Mike Howick</t>
  </si>
  <si>
    <t>Bob Hasiak</t>
  </si>
  <si>
    <t>District #:</t>
  </si>
  <si>
    <t>Founders Award Goal</t>
  </si>
  <si>
    <t>Founders
Goal Gain
(YTD)</t>
  </si>
  <si>
    <t>Founders
Goal Attained
(%)</t>
  </si>
  <si>
    <t>Founders Goal Needed</t>
  </si>
  <si>
    <t>District Deputy</t>
  </si>
  <si>
    <t>Shawn Wilke</t>
  </si>
  <si>
    <t>Mitchell Lowery</t>
  </si>
  <si>
    <t>Jeff Chubb</t>
  </si>
  <si>
    <t>Robert McGowan</t>
  </si>
  <si>
    <t>Rudy Mettler</t>
  </si>
  <si>
    <t>Jason Castor</t>
  </si>
  <si>
    <t>David Varney</t>
  </si>
  <si>
    <t>Ronald Morss</t>
  </si>
  <si>
    <t>Brock Lohr</t>
  </si>
  <si>
    <t>David Wilson</t>
  </si>
  <si>
    <t>James Holtgrewe</t>
  </si>
  <si>
    <t>Philip Tamisiea</t>
  </si>
  <si>
    <t>Rolland Dvorak</t>
  </si>
  <si>
    <t>Don Hypse</t>
  </si>
  <si>
    <t>Keith Goeden</t>
  </si>
  <si>
    <t>Stan Johnson</t>
  </si>
  <si>
    <t>Gary Hoefer</t>
  </si>
  <si>
    <t>Greg Jochum</t>
  </si>
  <si>
    <t>Michael Schaeffer</t>
  </si>
  <si>
    <t>Allan Rolf</t>
  </si>
  <si>
    <t>David Wiedel</t>
  </si>
  <si>
    <t>Stephen Martin</t>
  </si>
  <si>
    <t>Mark Dwyer</t>
  </si>
  <si>
    <t>Steve Minchow</t>
  </si>
  <si>
    <t>Charles Hartman</t>
  </si>
  <si>
    <t>Jimmy Pokorny</t>
  </si>
  <si>
    <t>Todd Anderson</t>
  </si>
  <si>
    <t>John Navarro-Songco</t>
  </si>
  <si>
    <t>Patrick Brennan</t>
  </si>
  <si>
    <t>Alvin Raef</t>
  </si>
  <si>
    <t>Chris Gries</t>
  </si>
  <si>
    <t>Marxen Kyriss</t>
  </si>
  <si>
    <t>Galen Pokorny</t>
  </si>
  <si>
    <t>Jeremy Jordan</t>
  </si>
  <si>
    <t>Larry Koerner</t>
  </si>
  <si>
    <t>Larry Havranek</t>
  </si>
  <si>
    <t>Steve Riese</t>
  </si>
  <si>
    <t>Brian Hamik</t>
  </si>
  <si>
    <t>Bob Wolf, PSD</t>
  </si>
  <si>
    <t>Louis Gasper, Jr., PSD</t>
  </si>
  <si>
    <t>Jurisdiction Code</t>
  </si>
  <si>
    <t>Title</t>
  </si>
  <si>
    <t># of Councils</t>
  </si>
  <si>
    <t># of Star Councils in District</t>
  </si>
  <si>
    <t>% Star Councils in District</t>
  </si>
  <si>
    <t>District Mbr. Goal</t>
  </si>
  <si>
    <t>Gain</t>
  </si>
  <si>
    <t>Mbr. %</t>
  </si>
  <si>
    <t># Councils Winning Fouders Award</t>
  </si>
  <si>
    <t>FBN Goal %</t>
  </si>
  <si>
    <t>944 Goal</t>
  </si>
  <si>
    <t>944s Received</t>
  </si>
  <si>
    <t>Council Form 185 Goal</t>
  </si>
  <si>
    <t>Council Form 185 Received</t>
  </si>
  <si>
    <t>Council Form 185 %</t>
  </si>
  <si>
    <t>Council Form 365 Goal</t>
  </si>
  <si>
    <t>Council Form 365 Received</t>
  </si>
  <si>
    <t>Council Form 365 %</t>
  </si>
  <si>
    <t>Council Form 1728 Goal</t>
  </si>
  <si>
    <t>Council Form 1728 Received</t>
  </si>
  <si>
    <t>Council Form 1728 %</t>
  </si>
  <si>
    <t>Council Form 1295 Goal</t>
  </si>
  <si>
    <t>Council Form 1295 Received</t>
  </si>
  <si>
    <t>Council Form 1295 %</t>
  </si>
  <si>
    <t>At least Two Stars</t>
  </si>
  <si>
    <t>Mem Goal</t>
  </si>
  <si>
    <t>Founders'</t>
  </si>
  <si>
    <t>All Council Forms</t>
  </si>
  <si>
    <t>STAR DISTRICT?</t>
  </si>
  <si>
    <t>All-Star District?</t>
  </si>
  <si>
    <t>Jeffrey K Chubb Jr</t>
  </si>
  <si>
    <t>BLUEVET1322@GMAIL.COM</t>
  </si>
  <si>
    <t xml:space="preserve"> </t>
  </si>
  <si>
    <t>Robert P Mcgowan</t>
  </si>
  <si>
    <t>MCGOWANRP@MSN.COM</t>
  </si>
  <si>
    <t>Rudy M Mettler</t>
  </si>
  <si>
    <t>RUDYKOFC@GMAIL.COM</t>
  </si>
  <si>
    <t>Jason P Castor</t>
  </si>
  <si>
    <t>OMAHAJASON@GMAIL.COM</t>
  </si>
  <si>
    <t>David W Varney</t>
  </si>
  <si>
    <t>DAVIDWVARNEY@YAHOO.COM</t>
  </si>
  <si>
    <t>Ronald G Morss</t>
  </si>
  <si>
    <t>RONALD.MORSS@HEALTHMARKETS.COM</t>
  </si>
  <si>
    <t>Louis R Gasper Jr</t>
  </si>
  <si>
    <t>LGASPER1847@GMAIL.COM</t>
  </si>
  <si>
    <t>Brock D Lohr</t>
  </si>
  <si>
    <t>BLOHR2@UNL.EDU</t>
  </si>
  <si>
    <t>Shawn D Wilke</t>
  </si>
  <si>
    <t>SWILKE77@YAHOO.COM</t>
  </si>
  <si>
    <t>David E Wilson</t>
  </si>
  <si>
    <t>DWILTRAV@GMAIL.COM</t>
  </si>
  <si>
    <t>James Holtgrewe Jr</t>
  </si>
  <si>
    <t>CREWES20@YAHOO.COM</t>
  </si>
  <si>
    <t>Mitchell W Lowery</t>
  </si>
  <si>
    <t>MWLOWERYKC@GMAIL.COM</t>
  </si>
  <si>
    <t>Philip H Tamisiea</t>
  </si>
  <si>
    <t>PHTKOFC@GMAIL.COM</t>
  </si>
  <si>
    <t>Rolland H Dvorak</t>
  </si>
  <si>
    <t>RHDVORA@HOTMAIL.COM</t>
  </si>
  <si>
    <t>Donald L Hypse</t>
  </si>
  <si>
    <t>Keith C Goeden</t>
  </si>
  <si>
    <t>KPGOEDEN@GPCOM.NET</t>
  </si>
  <si>
    <t>Stanley M Johnson</t>
  </si>
  <si>
    <t>FLOORGUYSTAN@GMAIL.COM</t>
  </si>
  <si>
    <t>Gary J Hoefer</t>
  </si>
  <si>
    <t>HOEFMAN61@GMAIL.COM</t>
  </si>
  <si>
    <t>D Gregory Jochum</t>
  </si>
  <si>
    <t>GJOCHUM18@GMAIL.COM</t>
  </si>
  <si>
    <t>Michael K Schaeffer</t>
  </si>
  <si>
    <t>Allan D Rolf</t>
  </si>
  <si>
    <t>AROLFFS13584@GMAIL.COM</t>
  </si>
  <si>
    <t>Stephen M Martin</t>
  </si>
  <si>
    <t>David L Wiedel</t>
  </si>
  <si>
    <t>DNBWIEDEL1@GMAIL.COM</t>
  </si>
  <si>
    <t>Mitchell S O'neill</t>
  </si>
  <si>
    <t>MITCH.ONEILL@NEBRASKA.EDU</t>
  </si>
  <si>
    <t>Mark A Dwyer</t>
  </si>
  <si>
    <t>Steve C Minchow</t>
  </si>
  <si>
    <t>STEVEMINCHOW@GMAIL.COM</t>
  </si>
  <si>
    <t>Charles Hartman Jr</t>
  </si>
  <si>
    <t>CHUCK-HARTMAN45@HOTMAIL.COM</t>
  </si>
  <si>
    <t>Jimmy D Pokorny</t>
  </si>
  <si>
    <t>POKORNYJ17@GMAIL.COM</t>
  </si>
  <si>
    <t>Todd P Anderson</t>
  </si>
  <si>
    <t>TPAFROMELWOOD@GMAIL.COM</t>
  </si>
  <si>
    <t>Kent J Lorens</t>
  </si>
  <si>
    <t>KLMLSTRANE@HOTMAIL.COM</t>
  </si>
  <si>
    <t>John Navarro Songco</t>
  </si>
  <si>
    <t>JOHNMNAV@GMAIL.COM</t>
  </si>
  <si>
    <t>Patrick J Brennan</t>
  </si>
  <si>
    <t>PAT.BRENNAN.KC11879@GMAIL.COM</t>
  </si>
  <si>
    <t>Alvin D Raef</t>
  </si>
  <si>
    <t>Chris C Gries</t>
  </si>
  <si>
    <t>Marxen W Kyriss</t>
  </si>
  <si>
    <t>MKYRISS@COX.NET</t>
  </si>
  <si>
    <t>Galen J Pokorny</t>
  </si>
  <si>
    <t>Jeremy L Jordan</t>
  </si>
  <si>
    <t>JERMFROG71@GMAIL.COM</t>
  </si>
  <si>
    <t>Lawrence J Koerner</t>
  </si>
  <si>
    <t>KOERNER.LARRY@GMAIL.COM</t>
  </si>
  <si>
    <t>Lawrence R Havranek</t>
  </si>
  <si>
    <t>LAWRENCE.HAVRANEK@GMAIL.COM</t>
  </si>
  <si>
    <t>Stephen R Riese</t>
  </si>
  <si>
    <t>STEVE.RIESE@GMAIL.COM</t>
  </si>
  <si>
    <t>Brian L Hamik</t>
  </si>
  <si>
    <t>Robert D Wolf</t>
  </si>
  <si>
    <t>BBWOLF1995@GMAIL.COM</t>
  </si>
  <si>
    <t>Region Designation</t>
  </si>
  <si>
    <t>District Membership Goal</t>
  </si>
  <si>
    <t>Number of Star Councils Needed</t>
  </si>
  <si>
    <t>District Membership Needed</t>
  </si>
  <si>
    <t>Founders Award %</t>
  </si>
  <si>
    <t>District Founders Award Needed</t>
  </si>
  <si>
    <t>944 Needed</t>
  </si>
  <si>
    <t>Council Form 185 Needed</t>
  </si>
  <si>
    <t>Council From 365 Needed</t>
  </si>
  <si>
    <t>Council From 1728 Needed</t>
  </si>
  <si>
    <t>Council Form 1295 Needed</t>
  </si>
  <si>
    <t>944%</t>
  </si>
  <si>
    <t>ALL STAR DISTRICT?</t>
  </si>
  <si>
    <t>All Council Forms?</t>
  </si>
  <si>
    <t>944?</t>
  </si>
  <si>
    <t>Founders Goal?</t>
  </si>
  <si>
    <t>Membership Goal?</t>
  </si>
  <si>
    <t>Star Council Goal?</t>
  </si>
  <si>
    <t># Councils Winning Founders Award</t>
  </si>
  <si>
    <t>District Designation</t>
  </si>
  <si>
    <t>Total # of Councils</t>
  </si>
  <si>
    <t>District Membership
Goal Gain
(YTD)</t>
  </si>
  <si>
    <t>District Membership
Goal Attained
(%)</t>
  </si>
  <si>
    <t>District Membership
Goal Needed</t>
  </si>
  <si>
    <t>District Membership
Goal</t>
  </si>
  <si>
    <t>District Membership Goal?</t>
  </si>
  <si>
    <t>Star
District?</t>
  </si>
  <si>
    <t xml:space="preserve">Councils Submitting
Form 185
(Officers Chosen) </t>
  </si>
  <si>
    <t>Councils Submitting
Form 1295
(Annual Audit)</t>
  </si>
  <si>
    <t>Councils Submitting
Form 365 
(Program Personnel List)</t>
  </si>
  <si>
    <t>Councils Submitting
Form 1728 
(Annual Survey)</t>
  </si>
  <si>
    <t>All
Council
Forms?</t>
  </si>
  <si>
    <t>Founders
Award Goal
(# of Councils Needed)</t>
  </si>
  <si>
    <t>Councils Earning Founders Award</t>
  </si>
  <si>
    <t>District Founders Award
Goal Attained
(%)</t>
  </si>
  <si>
    <t>District Founders Award
Goal Needed</t>
  </si>
  <si>
    <t>District
Founders Award
Goal?</t>
  </si>
  <si>
    <t>District
Star Council
Goal</t>
  </si>
  <si>
    <t>Councils Earning
Star Council</t>
  </si>
  <si>
    <t>District Star Council
Goal Attained
(%)</t>
  </si>
  <si>
    <t>District Star Council
Goal Needed</t>
  </si>
  <si>
    <t>District
Star Council
Goal?</t>
  </si>
  <si>
    <t>District
From 944
Goal</t>
  </si>
  <si>
    <t>Form 944
Submitted</t>
  </si>
  <si>
    <t>Form 944
Goal Attained
(%)</t>
  </si>
  <si>
    <t>Form 944
Goal Needed</t>
  </si>
  <si>
    <t>Form 944
Goal?</t>
  </si>
  <si>
    <t>Form SP-7 Rec'd</t>
  </si>
  <si>
    <t>Form 185 (Officers Chosen)</t>
  </si>
  <si>
    <t>Form 365 (Program Personnel List)</t>
  </si>
  <si>
    <t>Form 1728 
(Annual Survey)</t>
  </si>
  <si>
    <t>Form 1295 (Annual Audit)</t>
  </si>
  <si>
    <t>Founders' Goal Gain</t>
  </si>
  <si>
    <t>2029-06-26</t>
  </si>
  <si>
    <t>2029-06-27</t>
  </si>
  <si>
    <t>2026-08-12</t>
  </si>
  <si>
    <t>2026-09-26</t>
  </si>
  <si>
    <t>2029-06-25</t>
  </si>
  <si>
    <t>1576108</t>
  </si>
  <si>
    <t>JAMES L O'HARE</t>
  </si>
  <si>
    <t>JOHARE@WINDSTREAM.NET</t>
  </si>
  <si>
    <t>2026-09-25</t>
  </si>
  <si>
    <t>975</t>
  </si>
  <si>
    <t>2864500</t>
  </si>
  <si>
    <t>LARRY J SNYDER</t>
  </si>
  <si>
    <t>SNYDERLJ@MSN.COM</t>
  </si>
  <si>
    <t>2025-10-08</t>
  </si>
  <si>
    <t>2029-06-24</t>
  </si>
  <si>
    <t>11700</t>
  </si>
  <si>
    <t>2219682</t>
  </si>
  <si>
    <t>JAMES P DOUGHERTY</t>
  </si>
  <si>
    <t>PATDOUGHERTY2@GMAIL.COM</t>
  </si>
  <si>
    <t>2026-08-08</t>
  </si>
  <si>
    <t>2026-09-22</t>
  </si>
  <si>
    <t>2679791</t>
  </si>
  <si>
    <t>KEVIN R CONNOT</t>
  </si>
  <si>
    <t>KCONNOT@NNTC.NET</t>
  </si>
  <si>
    <t>4848395</t>
  </si>
  <si>
    <t>RYAN E BORER</t>
  </si>
  <si>
    <t>BORER1979@GMAIL.COM</t>
  </si>
  <si>
    <t>2025-02-20</t>
  </si>
  <si>
    <t>2028-02-13</t>
  </si>
  <si>
    <t>2028-02-14</t>
  </si>
  <si>
    <t>3137255</t>
  </si>
  <si>
    <t>DONALD L PFEIFFER</t>
  </si>
  <si>
    <t>DON5FER@GMAIL.COM</t>
  </si>
  <si>
    <t>4662504</t>
  </si>
  <si>
    <t>JACOB R BIERBAUM</t>
  </si>
  <si>
    <t>JR.BIERBAUM@GMAIL.COM</t>
  </si>
  <si>
    <t>FullName</t>
  </si>
  <si>
    <t>P</t>
  </si>
  <si>
    <t>11810</t>
  </si>
  <si>
    <t>5419523</t>
  </si>
  <si>
    <t>BLAKE  KAI</t>
  </si>
  <si>
    <t>BRKAI0426@GMAIL.COM</t>
  </si>
  <si>
    <t>2026-10-12</t>
  </si>
  <si>
    <t>2029-06-29</t>
  </si>
  <si>
    <t>7081</t>
  </si>
  <si>
    <t>1991827</t>
  </si>
  <si>
    <t>TOM R TERRYBERRY</t>
  </si>
  <si>
    <t>TOMTERRYBERRY@GMAIL.COM</t>
  </si>
  <si>
    <t>2025-10-07</t>
  </si>
  <si>
    <t>2028-12-10</t>
  </si>
  <si>
    <t>1739</t>
  </si>
  <si>
    <t>3579532</t>
  </si>
  <si>
    <t>TODD F KRAMER</t>
  </si>
  <si>
    <t>TFKRAMER3@GMAIL.COM</t>
  </si>
  <si>
    <t>2024-01-30</t>
  </si>
  <si>
    <t>2027-01-24</t>
  </si>
  <si>
    <t>2029-07-01</t>
  </si>
  <si>
    <t>2026-10-16</t>
  </si>
  <si>
    <t>4963995</t>
  </si>
  <si>
    <t>JOSEPH J GUENTHER</t>
  </si>
  <si>
    <t>JGUENTH6@GMAIL.COM</t>
  </si>
  <si>
    <t>4101847</t>
  </si>
  <si>
    <t>RAYMOND F HUSE</t>
  </si>
  <si>
    <t>RAYHUSE@GMAIL.COM</t>
  </si>
  <si>
    <t>2028-01-24</t>
  </si>
  <si>
    <t>3278751</t>
  </si>
  <si>
    <t>MITCHEL L NELSON</t>
  </si>
  <si>
    <t>NOSLEN1066@GMAIL.COM</t>
  </si>
  <si>
    <t>2023-12-15</t>
  </si>
  <si>
    <t>2026-11-01</t>
  </si>
  <si>
    <t>2023-11-04</t>
  </si>
  <si>
    <t>2026-11-03</t>
  </si>
  <si>
    <t>7734</t>
  </si>
  <si>
    <t>4851231</t>
  </si>
  <si>
    <t>PATRICK S MAGORIAN</t>
  </si>
  <si>
    <t>THEMAGORIANS@GMAIL.COM</t>
  </si>
  <si>
    <t>4805949</t>
  </si>
  <si>
    <t>WILSON J HUPP</t>
  </si>
  <si>
    <t>HUPPWIL@GMAIL.COM</t>
  </si>
  <si>
    <t>2026-10-13</t>
  </si>
  <si>
    <t>2029-07-04</t>
  </si>
  <si>
    <t>2029-06-30</t>
  </si>
  <si>
    <t>2151384</t>
  </si>
  <si>
    <t>NICHOLAS L SCHULTZ</t>
  </si>
  <si>
    <t>SCHULTZCONSTRUCTION@GPCOM.NET</t>
  </si>
  <si>
    <t>2026-08-25</t>
  </si>
  <si>
    <t>2026-10-09</t>
  </si>
  <si>
    <t>STEVE@CAPITALAPPRAISALCO.COM</t>
  </si>
  <si>
    <t>18817</t>
  </si>
  <si>
    <t>5398815</t>
  </si>
  <si>
    <t>LEONARDO  MENDEZ GUIZA</t>
  </si>
  <si>
    <t>MENDEZGLE0613@GMAIL.COM</t>
  </si>
  <si>
    <t>2025-11-11</t>
  </si>
  <si>
    <t>5456200</t>
  </si>
  <si>
    <t>CARLOS F FLORES</t>
  </si>
  <si>
    <t>CHICO2288@YAHOO.COM</t>
  </si>
  <si>
    <t>2029-05-15</t>
  </si>
  <si>
    <t>2029-05-10</t>
  </si>
  <si>
    <t>4808682</t>
  </si>
  <si>
    <t>MARK A SPADY</t>
  </si>
  <si>
    <t>MARKSANDS862@GMAIL.COM</t>
  </si>
  <si>
    <t>2029-07-09</t>
  </si>
  <si>
    <t>JKKOENIG1@YAHOO.COM</t>
  </si>
  <si>
    <t>2029-07-20</t>
  </si>
  <si>
    <t>10894</t>
  </si>
  <si>
    <t>5353900</t>
  </si>
  <si>
    <t>GREGORY J KRASA</t>
  </si>
  <si>
    <t>GKRASA68@GMAIL.COM</t>
  </si>
  <si>
    <t>2028-09-13</t>
  </si>
  <si>
    <t>2029-07-11</t>
  </si>
  <si>
    <t>5616797</t>
  </si>
  <si>
    <t>MATTHIAS  CLARK</t>
  </si>
  <si>
    <t>MATERCLARK06@ICLOUD.COM</t>
  </si>
  <si>
    <t>2026-08-27</t>
  </si>
  <si>
    <t>2026-10-11</t>
  </si>
  <si>
    <t>2378025</t>
  </si>
  <si>
    <t>DOUGLAS P KUBIK</t>
  </si>
  <si>
    <t>DOUGKUBIK15@GMAIL.COM</t>
  </si>
  <si>
    <t>2025-11-23</t>
  </si>
  <si>
    <t>2028-11-22</t>
  </si>
  <si>
    <t>2026-01-09</t>
  </si>
  <si>
    <t>2028-11-29</t>
  </si>
  <si>
    <t>14423</t>
  </si>
  <si>
    <t>4211469</t>
  </si>
  <si>
    <t>THOMAS J BOUGGER</t>
  </si>
  <si>
    <t>TBOUGGER@WINDSTREAM.NET</t>
  </si>
  <si>
    <t>2026-10-20</t>
  </si>
  <si>
    <t>4658766</t>
  </si>
  <si>
    <t>LYLE J CALVERT</t>
  </si>
  <si>
    <t>LYLE.J.CALVERT@GMAIL.COM</t>
  </si>
  <si>
    <t>2028-12-01</t>
  </si>
  <si>
    <t>4460861</t>
  </si>
  <si>
    <t>CLIFTON M FINCK</t>
  </si>
  <si>
    <t>CLIFF_36@HOTMAIL.COM</t>
  </si>
  <si>
    <t>2026-09-03</t>
  </si>
  <si>
    <t>2026-10-18</t>
  </si>
  <si>
    <t>15407</t>
  </si>
  <si>
    <t>3717182</t>
  </si>
  <si>
    <t>MICHAEL N WOEPPEL</t>
  </si>
  <si>
    <t>MCWOEPPEL@YAHOO.COM</t>
  </si>
  <si>
    <t>2025-07-03</t>
  </si>
  <si>
    <t>2029-01-30</t>
  </si>
  <si>
    <t>9898</t>
  </si>
  <si>
    <t>4540401</t>
  </si>
  <si>
    <t>BLAKE A BRABEC</t>
  </si>
  <si>
    <t>BLAKEBRABEC@YAHOO.COM</t>
  </si>
  <si>
    <t>2026-08-15</t>
  </si>
  <si>
    <t>2029-07-02</t>
  </si>
  <si>
    <t>11674</t>
  </si>
  <si>
    <t>3301245</t>
  </si>
  <si>
    <t>FRANCIS E FIEGENER</t>
  </si>
  <si>
    <t>FRANCISFIEGENER@HOTMAIL.COM</t>
  </si>
  <si>
    <t>2029-07-25</t>
  </si>
  <si>
    <t>5383</t>
  </si>
  <si>
    <t>3028779</t>
  </si>
  <si>
    <t>ROBERT J ZELASNEY</t>
  </si>
  <si>
    <t>RZ30018@WINDSTREAM.NET</t>
  </si>
  <si>
    <t>2026-09-09</t>
  </si>
  <si>
    <t>2026-10-24</t>
  </si>
  <si>
    <t>5307607</t>
  </si>
  <si>
    <t>THOMAS L RICHTER-EGGER</t>
  </si>
  <si>
    <t>TRICHTEREGGER@GMAIL.COM</t>
  </si>
  <si>
    <t>2029-07-08</t>
  </si>
  <si>
    <t>2029-07-18</t>
  </si>
  <si>
    <t>2026123</t>
  </si>
  <si>
    <t>PAT J BURBACH</t>
  </si>
  <si>
    <t>DBURBACH@HARTEL.NET</t>
  </si>
  <si>
    <t>MATACKETT06@YAHOO.COM</t>
  </si>
  <si>
    <t>2026-08-14</t>
  </si>
  <si>
    <t>4489427</t>
  </si>
  <si>
    <t>JOHN D DIETRICH</t>
  </si>
  <si>
    <t>J.DIETRICH@CLARKSONBANK.COM</t>
  </si>
  <si>
    <t>3450391</t>
  </si>
  <si>
    <t>JAMES D MC GREGOR</t>
  </si>
  <si>
    <t>JMAC@HARTEL.NET</t>
  </si>
  <si>
    <t>2028-01-17</t>
  </si>
  <si>
    <t>2029-07-10</t>
  </si>
  <si>
    <t>4769572</t>
  </si>
  <si>
    <t>JUSTIN R SVEHLA</t>
  </si>
  <si>
    <t>JRHUSKER86@GMAIL.COM</t>
  </si>
  <si>
    <t>1646771</t>
  </si>
  <si>
    <t>PETER J PEIL</t>
  </si>
  <si>
    <t>PPEIL8904@GMAIL.COM</t>
  </si>
  <si>
    <t>2025-01-16</t>
  </si>
  <si>
    <t>2027-12-23</t>
  </si>
  <si>
    <t>2818648</t>
  </si>
  <si>
    <t>RANDALL J BOWDER</t>
  </si>
  <si>
    <t>RBOWDER55@ICLOUD.COM</t>
  </si>
  <si>
    <t>5397379</t>
  </si>
  <si>
    <t>EDUARDO  YANEZ</t>
  </si>
  <si>
    <t>YANEZLALO@HOTMAIL.COM</t>
  </si>
  <si>
    <t>2029-07-12</t>
  </si>
  <si>
    <t>2029-07-15</t>
  </si>
  <si>
    <t>2026-08-19</t>
  </si>
  <si>
    <t>2029-07-05</t>
  </si>
  <si>
    <t>4315661</t>
  </si>
  <si>
    <t>DENNIS L RYBA</t>
  </si>
  <si>
    <t>DENNISRYBA@GMAIL.COM</t>
  </si>
  <si>
    <t>2938034</t>
  </si>
  <si>
    <t>JOSEPH J LANDAUER</t>
  </si>
  <si>
    <t>JORULANDAUER@GMAIL.COM</t>
  </si>
  <si>
    <t>2026-12-29</t>
  </si>
  <si>
    <t>4298542</t>
  </si>
  <si>
    <t>JUSTIN S DEWITT</t>
  </si>
  <si>
    <t>JDEWITT@CROSSCOUNTY.ESU7.ORG</t>
  </si>
  <si>
    <t>2023-11-28</t>
  </si>
  <si>
    <t>2026-11-02</t>
  </si>
  <si>
    <t>2023-10-17</t>
  </si>
  <si>
    <t>3621704</t>
  </si>
  <si>
    <t>PATRICK J HORWART</t>
  </si>
  <si>
    <t>PATRICK.HORWART@PIONEER.COM</t>
  </si>
  <si>
    <t>2025-12-10</t>
  </si>
  <si>
    <t>2026-06-05</t>
  </si>
  <si>
    <t>2029-05-02</t>
  </si>
  <si>
    <t>4100766</t>
  </si>
  <si>
    <t>MARK A COX</t>
  </si>
  <si>
    <t>MARKCOX020@GMAIL.COM</t>
  </si>
  <si>
    <t>3095427</t>
  </si>
  <si>
    <t>GREGORY G OWENS</t>
  </si>
  <si>
    <t>TRUEVALUE@GPCOM.NET</t>
  </si>
  <si>
    <t>5364878</t>
  </si>
  <si>
    <t>SHAWN  MESSERLIE</t>
  </si>
  <si>
    <t>MESS9432@GMAIL.COM</t>
  </si>
  <si>
    <t>3769383</t>
  </si>
  <si>
    <t>ADAM J SKRDLA</t>
  </si>
  <si>
    <t>SKRDLAJP@GMAIL.COM</t>
  </si>
  <si>
    <t>2026-12-06</t>
  </si>
  <si>
    <t>5527387</t>
  </si>
  <si>
    <t>YONI  LOPEZ</t>
  </si>
  <si>
    <t>YONILOPEZRAMIREZ770@GMAIL.COM</t>
  </si>
  <si>
    <t>2026-10-03</t>
  </si>
  <si>
    <t>3301258</t>
  </si>
  <si>
    <t>DENNIS J LIPPOLD</t>
  </si>
  <si>
    <t>LIPFARM@WINDSTREAM.NET</t>
  </si>
  <si>
    <t>5573795</t>
  </si>
  <si>
    <t>BENJAMIN  LAUTENSCHLAGER</t>
  </si>
  <si>
    <t>BLAUTENSCHLAGER28@GMAIL.COM</t>
  </si>
  <si>
    <t>4992150</t>
  </si>
  <si>
    <t>JESSE A HINES</t>
  </si>
  <si>
    <t>JESSE.HINES86@GMAIL.COM</t>
  </si>
  <si>
    <t>4814418</t>
  </si>
  <si>
    <t>STEVEN J COTE</t>
  </si>
  <si>
    <t>STEVEN_COTE89@HOTMAIL.COM</t>
  </si>
  <si>
    <t>3910534</t>
  </si>
  <si>
    <t>REGGIE A HOCHSTEIN</t>
  </si>
  <si>
    <t>REGGIEHOCHSTEIN@YAHOO.COM</t>
  </si>
  <si>
    <t>1SGSMOLIK@GMAIL.COM</t>
  </si>
  <si>
    <t>2026-10-08</t>
  </si>
  <si>
    <t>1309</t>
  </si>
  <si>
    <t>3616998</t>
  </si>
  <si>
    <t>ALLAN J GENTRUP</t>
  </si>
  <si>
    <t>CLYDE3101@YAHOO.COM</t>
  </si>
  <si>
    <t>2026-09-10</t>
  </si>
  <si>
    <t>2026-10-25</t>
  </si>
  <si>
    <t>2029-07-22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</si>
</sst>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,##0"/>
  </numFmts>
  <fonts count="1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b/>
      <sz val="11"/>
      <name val="Calibri"/>
      <family val="2"/>
    </font>
    <font>
      <sz val="8"/>
      <color indexed="8"/>
      <name val="sansserif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000000"/>
      <name val="Calibri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DD7EE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E699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BDD7EE"/>
        <bgColor rgb="FFC0C0C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3" fillId="0" borderId="0"/>
  </cellStyleXfs>
  <cellXfs count="14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2" xfId="2" applyFont="1" applyBorder="1"/>
    <xf numFmtId="0" fontId="4" fillId="0" borderId="1" xfId="2" applyFont="1" applyBorder="1"/>
    <xf numFmtId="0" fontId="4" fillId="0" borderId="1" xfId="2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horizontal="center"/>
      <protection hidden="1"/>
    </xf>
    <xf numFmtId="0" fontId="0" fillId="7" borderId="1" xfId="0" applyFill="1" applyBorder="1" applyAlignment="1" applyProtection="1">
      <alignment horizontal="center"/>
      <protection locked="0" hidden="1"/>
    </xf>
    <xf numFmtId="0" fontId="5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8" borderId="1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7" fillId="14" borderId="1" xfId="0" applyFont="1" applyFill="1" applyBorder="1" applyAlignment="1">
      <alignment horizontal="center" vertical="center" wrapText="1"/>
    </xf>
    <xf numFmtId="0" fontId="7" fillId="15" borderId="1" xfId="0" applyFont="1" applyFill="1" applyBorder="1" applyAlignment="1">
      <alignment horizontal="center" vertical="center" wrapText="1"/>
    </xf>
    <xf numFmtId="164" fontId="4" fillId="0" borderId="1" xfId="2" applyNumberFormat="1" applyFont="1" applyBorder="1" applyAlignment="1">
      <alignment horizontal="center"/>
    </xf>
    <xf numFmtId="9" fontId="4" fillId="0" borderId="1" xfId="1" applyFont="1" applyFill="1" applyBorder="1" applyAlignment="1">
      <alignment horizontal="center"/>
    </xf>
    <xf numFmtId="0" fontId="5" fillId="16" borderId="1" xfId="0" applyFont="1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1" fontId="0" fillId="0" borderId="3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10" fontId="0" fillId="0" borderId="1" xfId="1" applyNumberFormat="1" applyFont="1" applyBorder="1" applyAlignment="1" applyProtection="1">
      <alignment horizontal="center"/>
      <protection hidden="1"/>
    </xf>
    <xf numFmtId="0" fontId="8" fillId="0" borderId="5" xfId="0" applyFont="1" applyBorder="1" applyAlignment="1">
      <alignment horizontal="left" vertical="top" wrapText="1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7" borderId="0" xfId="0" applyFill="1" applyAlignment="1" applyProtection="1">
      <alignment horizontal="center"/>
      <protection locked="0" hidden="1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 applyProtection="1">
      <alignment horizontal="center"/>
      <protection hidden="1"/>
    </xf>
    <xf numFmtId="0" fontId="2" fillId="6" borderId="0" xfId="0" applyFont="1" applyFill="1" applyAlignment="1">
      <alignment horizontal="center" vertical="center" wrapText="1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2" borderId="10" xfId="0" applyFont="1" applyFill="1" applyBorder="1" applyAlignment="1">
      <alignment horizontal="center" vertical="center" wrapText="1"/>
    </xf>
    <xf numFmtId="0" fontId="0" fillId="0" borderId="11" xfId="0" applyBorder="1"/>
    <xf numFmtId="0" fontId="0" fillId="0" borderId="10" xfId="0" applyBorder="1" applyAlignment="1" applyProtection="1">
      <alignment horizontal="center"/>
      <protection hidden="1"/>
    </xf>
    <xf numFmtId="0" fontId="0" fillId="0" borderId="12" xfId="0" applyBorder="1"/>
    <xf numFmtId="0" fontId="2" fillId="6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0" xfId="0" applyAlignment="1">
      <alignment horizontal="left"/>
    </xf>
    <xf numFmtId="0" fontId="9" fillId="0" borderId="1" xfId="0" applyFont="1" applyBorder="1" applyAlignment="1" applyProtection="1">
      <alignment horizontal="center"/>
      <protection hidden="1"/>
    </xf>
    <xf numFmtId="0" fontId="11" fillId="18" borderId="1" xfId="0" applyFont="1" applyFill="1" applyBorder="1" applyAlignment="1">
      <alignment horizontal="center" vertical="center" wrapText="1"/>
    </xf>
    <xf numFmtId="0" fontId="11" fillId="18" borderId="17" xfId="0" applyFont="1" applyFill="1" applyBorder="1" applyAlignment="1">
      <alignment horizontal="center" vertical="center" wrapText="1"/>
    </xf>
    <xf numFmtId="0" fontId="7" fillId="18" borderId="17" xfId="0" applyFont="1" applyFill="1" applyBorder="1" applyAlignment="1">
      <alignment horizontal="center" vertical="center" wrapText="1"/>
    </xf>
    <xf numFmtId="0" fontId="11" fillId="15" borderId="17" xfId="0" applyFont="1" applyFill="1" applyBorder="1" applyAlignment="1">
      <alignment horizontal="center" vertical="center" wrapText="1"/>
    </xf>
    <xf numFmtId="0" fontId="12" fillId="15" borderId="17" xfId="0" applyFont="1" applyFill="1" applyBorder="1" applyAlignment="1">
      <alignment horizontal="center" vertical="center" wrapText="1"/>
    </xf>
    <xf numFmtId="1" fontId="11" fillId="14" borderId="17" xfId="0" applyNumberFormat="1" applyFont="1" applyFill="1" applyBorder="1" applyAlignment="1">
      <alignment horizontal="center" vertical="center" wrapText="1"/>
    </xf>
    <xf numFmtId="0" fontId="12" fillId="14" borderId="17" xfId="0" applyFont="1" applyFill="1" applyBorder="1" applyAlignment="1">
      <alignment horizontal="center" vertical="center"/>
    </xf>
    <xf numFmtId="0" fontId="7" fillId="11" borderId="17" xfId="0" applyFont="1" applyFill="1" applyBorder="1" applyAlignment="1">
      <alignment horizontal="center" vertical="center" wrapText="1"/>
    </xf>
    <xf numFmtId="0" fontId="12" fillId="11" borderId="17" xfId="0" applyFont="1" applyFill="1" applyBorder="1" applyAlignment="1">
      <alignment horizontal="center" vertical="center" wrapText="1"/>
    </xf>
    <xf numFmtId="0" fontId="11" fillId="12" borderId="17" xfId="0" applyFont="1" applyFill="1" applyBorder="1" applyAlignment="1">
      <alignment horizontal="center" vertical="center" wrapText="1"/>
    </xf>
    <xf numFmtId="0" fontId="12" fillId="12" borderId="17" xfId="0" applyFont="1" applyFill="1" applyBorder="1" applyAlignment="1">
      <alignment horizontal="center" vertical="center" wrapText="1"/>
    </xf>
    <xf numFmtId="9" fontId="12" fillId="12" borderId="17" xfId="0" applyNumberFormat="1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center" vertical="center" wrapText="1"/>
    </xf>
    <xf numFmtId="0" fontId="12" fillId="14" borderId="1" xfId="0" applyFont="1" applyFill="1" applyBorder="1" applyAlignment="1">
      <alignment horizontal="center" vertical="center" wrapText="1"/>
    </xf>
    <xf numFmtId="0" fontId="12" fillId="11" borderId="1" xfId="0" applyFont="1" applyFill="1" applyBorder="1" applyAlignment="1">
      <alignment horizontal="center" vertical="center" wrapText="1"/>
    </xf>
    <xf numFmtId="0" fontId="12" fillId="12" borderId="1" xfId="0" applyFont="1" applyFill="1" applyBorder="1" applyAlignment="1">
      <alignment horizontal="center" vertical="center" wrapText="1"/>
    </xf>
    <xf numFmtId="0" fontId="13" fillId="0" borderId="1" xfId="0" applyFont="1" applyBorder="1"/>
    <xf numFmtId="0" fontId="3" fillId="0" borderId="2" xfId="0" applyFont="1" applyBorder="1" applyAlignment="1">
      <alignment horizontal="left"/>
    </xf>
    <xf numFmtId="0" fontId="3" fillId="0" borderId="18" xfId="0" applyFont="1" applyBorder="1" applyAlignment="1">
      <alignment horizontal="left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/>
    </xf>
    <xf numFmtId="9" fontId="12" fillId="0" borderId="1" xfId="0" applyNumberFormat="1" applyFont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1" fillId="18" borderId="19" xfId="0" applyFont="1" applyFill="1" applyBorder="1" applyAlignment="1">
      <alignment horizontal="center" vertical="center" wrapText="1"/>
    </xf>
    <xf numFmtId="0" fontId="7" fillId="18" borderId="19" xfId="0" applyFont="1" applyFill="1" applyBorder="1" applyAlignment="1">
      <alignment horizontal="center" vertical="center" wrapText="1"/>
    </xf>
    <xf numFmtId="0" fontId="11" fillId="15" borderId="19" xfId="0" applyFont="1" applyFill="1" applyBorder="1" applyAlignment="1">
      <alignment horizontal="center" vertical="center" wrapText="1"/>
    </xf>
    <xf numFmtId="0" fontId="12" fillId="15" borderId="19" xfId="0" applyFont="1" applyFill="1" applyBorder="1" applyAlignment="1">
      <alignment horizontal="center" vertical="center" wrapText="1"/>
    </xf>
    <xf numFmtId="1" fontId="11" fillId="14" borderId="19" xfId="0" applyNumberFormat="1" applyFont="1" applyFill="1" applyBorder="1" applyAlignment="1">
      <alignment horizontal="center" vertical="center" wrapText="1"/>
    </xf>
    <xf numFmtId="0" fontId="12" fillId="14" borderId="19" xfId="0" applyFont="1" applyFill="1" applyBorder="1" applyAlignment="1">
      <alignment horizontal="center" vertical="center"/>
    </xf>
    <xf numFmtId="0" fontId="12" fillId="14" borderId="19" xfId="0" applyFont="1" applyFill="1" applyBorder="1" applyAlignment="1">
      <alignment horizontal="center" vertical="center" wrapText="1"/>
    </xf>
    <xf numFmtId="0" fontId="7" fillId="11" borderId="19" xfId="0" applyFont="1" applyFill="1" applyBorder="1" applyAlignment="1">
      <alignment horizontal="center" vertical="center" wrapText="1"/>
    </xf>
    <xf numFmtId="0" fontId="12" fillId="11" borderId="19" xfId="0" applyFont="1" applyFill="1" applyBorder="1" applyAlignment="1">
      <alignment horizontal="center" vertical="center" wrapText="1"/>
    </xf>
    <xf numFmtId="0" fontId="11" fillId="12" borderId="19" xfId="0" applyFont="1" applyFill="1" applyBorder="1" applyAlignment="1">
      <alignment horizontal="center" vertical="center" wrapText="1"/>
    </xf>
    <xf numFmtId="0" fontId="12" fillId="12" borderId="19" xfId="0" applyFont="1" applyFill="1" applyBorder="1" applyAlignment="1">
      <alignment horizontal="center" vertical="center" wrapText="1"/>
    </xf>
    <xf numFmtId="9" fontId="12" fillId="12" borderId="19" xfId="0" applyNumberFormat="1" applyFont="1" applyFill="1" applyBorder="1" applyAlignment="1">
      <alignment horizontal="center" vertical="center"/>
    </xf>
    <xf numFmtId="9" fontId="12" fillId="12" borderId="19" xfId="0" applyNumberFormat="1" applyFont="1" applyFill="1" applyBorder="1" applyAlignment="1">
      <alignment horizontal="center" vertical="center" wrapText="1"/>
    </xf>
    <xf numFmtId="0" fontId="7" fillId="10" borderId="19" xfId="0" applyFont="1" applyFill="1" applyBorder="1" applyAlignment="1">
      <alignment horizontal="center" vertical="center" wrapText="1"/>
    </xf>
    <xf numFmtId="10" fontId="0" fillId="0" borderId="1" xfId="1" applyNumberFormat="1" applyFont="1" applyFill="1" applyBorder="1" applyAlignment="1">
      <alignment horizontal="center"/>
    </xf>
    <xf numFmtId="0" fontId="0" fillId="0" borderId="1" xfId="1" applyNumberFormat="1" applyFont="1" applyFill="1" applyBorder="1" applyAlignment="1">
      <alignment horizontal="center"/>
    </xf>
    <xf numFmtId="1" fontId="0" fillId="0" borderId="1" xfId="1" applyNumberFormat="1" applyFont="1" applyFill="1" applyBorder="1" applyAlignment="1">
      <alignment horizontal="center"/>
    </xf>
    <xf numFmtId="0" fontId="0" fillId="17" borderId="20" xfId="0" applyFill="1" applyBorder="1" applyAlignment="1">
      <alignment horizontal="center" vertical="center"/>
    </xf>
    <xf numFmtId="10" fontId="0" fillId="17" borderId="20" xfId="1" applyNumberFormat="1" applyFont="1" applyFill="1" applyBorder="1" applyAlignment="1">
      <alignment horizontal="center" vertical="center"/>
    </xf>
    <xf numFmtId="0" fontId="0" fillId="17" borderId="21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0" fontId="0" fillId="0" borderId="22" xfId="1" applyNumberFormat="1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17" borderId="22" xfId="0" applyFill="1" applyBorder="1" applyAlignment="1">
      <alignment horizontal="center" vertical="center"/>
    </xf>
    <xf numFmtId="10" fontId="0" fillId="17" borderId="22" xfId="1" applyNumberFormat="1" applyFont="1" applyFill="1" applyBorder="1" applyAlignment="1">
      <alignment horizontal="center" vertical="center"/>
    </xf>
    <xf numFmtId="0" fontId="0" fillId="17" borderId="23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10" fontId="0" fillId="0" borderId="24" xfId="1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7" borderId="1" xfId="0" applyFont="1" applyFill="1" applyBorder="1" applyAlignment="1" applyProtection="1">
      <alignment horizontal="center" vertical="center" wrapText="1"/>
      <protection hidden="1"/>
    </xf>
    <xf numFmtId="0" fontId="2" fillId="6" borderId="1" xfId="0" applyFont="1" applyFill="1" applyBorder="1" applyAlignment="1" applyProtection="1">
      <alignment horizontal="center" vertical="center" wrapText="1"/>
      <protection hidden="1"/>
    </xf>
    <xf numFmtId="0" fontId="2" fillId="3" borderId="1" xfId="0" applyFont="1" applyFill="1" applyBorder="1" applyAlignment="1" applyProtection="1">
      <alignment horizontal="center" vertical="center" wrapText="1"/>
      <protection hidden="1"/>
    </xf>
    <xf numFmtId="0" fontId="2" fillId="4" borderId="1" xfId="0" applyFont="1" applyFill="1" applyBorder="1" applyAlignment="1" applyProtection="1">
      <alignment horizontal="center" vertical="center" wrapText="1"/>
      <protection hidden="1"/>
    </xf>
    <xf numFmtId="0" fontId="11" fillId="12" borderId="1" xfId="0" applyFont="1" applyFill="1" applyBorder="1" applyAlignment="1" applyProtection="1">
      <alignment horizontal="center" vertical="center" wrapText="1"/>
      <protection hidden="1"/>
    </xf>
    <xf numFmtId="0" fontId="0" fillId="7" borderId="1" xfId="0" applyFill="1" applyBorder="1" applyAlignment="1" applyProtection="1">
      <alignment horizontal="center" vertical="center"/>
      <protection locked="0" hidden="1"/>
    </xf>
    <xf numFmtId="0" fontId="4" fillId="16" borderId="2" xfId="2" applyFont="1" applyFill="1" applyBorder="1"/>
    <xf numFmtId="0" fontId="8" fillId="0" borderId="5" xfId="3" applyFont="1" applyBorder="1" applyAlignment="1">
      <alignment horizontal="center" vertical="top" wrapText="1"/>
    </xf>
    <xf numFmtId="0" fontId="7" fillId="8" borderId="25" xfId="0" applyFont="1" applyFill="1" applyBorder="1" applyAlignment="1">
      <alignment horizontal="center" vertical="center"/>
    </xf>
    <xf numFmtId="0" fontId="7" fillId="9" borderId="25" xfId="0" applyFont="1" applyFill="1" applyBorder="1" applyAlignment="1">
      <alignment horizontal="center" vertical="center"/>
    </xf>
    <xf numFmtId="0" fontId="7" fillId="9" borderId="25" xfId="0" applyFont="1" applyFill="1" applyBorder="1" applyAlignment="1">
      <alignment horizontal="center" vertical="center" wrapText="1"/>
    </xf>
    <xf numFmtId="0" fontId="7" fillId="10" borderId="25" xfId="0" applyFont="1" applyFill="1" applyBorder="1" applyAlignment="1">
      <alignment horizontal="center" vertical="center"/>
    </xf>
    <xf numFmtId="0" fontId="7" fillId="11" borderId="25" xfId="0" applyFont="1" applyFill="1" applyBorder="1" applyAlignment="1">
      <alignment horizontal="center" vertical="center"/>
    </xf>
    <xf numFmtId="0" fontId="7" fillId="11" borderId="25" xfId="0" applyFont="1" applyFill="1" applyBorder="1" applyAlignment="1">
      <alignment horizontal="center" vertical="center" wrapText="1"/>
    </xf>
    <xf numFmtId="0" fontId="7" fillId="12" borderId="25" xfId="0" applyFont="1" applyFill="1" applyBorder="1" applyAlignment="1">
      <alignment horizontal="center" vertical="center"/>
    </xf>
    <xf numFmtId="0" fontId="7" fillId="13" borderId="25" xfId="0" applyFont="1" applyFill="1" applyBorder="1" applyAlignment="1">
      <alignment horizontal="center" vertical="center"/>
    </xf>
    <xf numFmtId="0" fontId="7" fillId="14" borderId="25" xfId="0" applyFont="1" applyFill="1" applyBorder="1" applyAlignment="1">
      <alignment horizontal="center" vertical="center"/>
    </xf>
    <xf numFmtId="0" fontId="7" fillId="15" borderId="25" xfId="0" applyFont="1" applyFill="1" applyBorder="1" applyAlignment="1">
      <alignment horizontal="center" vertical="center"/>
    </xf>
    <xf numFmtId="0" fontId="7" fillId="11" borderId="26" xfId="0" applyFont="1" applyFill="1" applyBorder="1" applyAlignment="1">
      <alignment horizontal="center" vertical="center"/>
    </xf>
    <xf numFmtId="0" fontId="12" fillId="15" borderId="0" xfId="0" applyFont="1" applyFill="1" applyAlignment="1">
      <alignment horizontal="center" vertical="center" wrapText="1"/>
    </xf>
    <xf numFmtId="0" fontId="8" fillId="0" borderId="5" xfId="0" applyFont="1" applyBorder="1" applyAlignment="1">
      <alignment horizontal="left" vertical="top" wrapText="1"/>
    </xf>
    <xf numFmtId="0" fontId="8" fillId="0" borderId="5" xfId="3" applyFont="1" applyBorder="1" applyAlignment="1">
      <alignment horizontal="center" vertical="top" wrapText="1"/>
    </xf>
    <xf numFmtId="0" fontId="0" fillId="0" borderId="17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</cellXfs>
  <cellStyles count="4">
    <cellStyle name="Normal" xfId="0" builtinId="0"/>
    <cellStyle name="Normal 3" xfId="2" xr:uid="{30A096C7-7966-40B9-A7D9-1FEE63C5C665}"/>
    <cellStyle name="Normal 4" xfId="3" xr:uid="{40936461-34B4-4D7E-B73B-0E575DD2E8DD}"/>
    <cellStyle name="Percent" xfId="1" builtinId="5"/>
  </cellStyles>
  <dxfs count="417"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b/>
        <i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b/>
        <i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1"/>
      </font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/>
      </font>
      <fill>
        <patternFill>
          <bgColor rgb="FFFF0000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theme="0"/>
      </font>
      <fill>
        <patternFill patternType="none"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b/>
        <i/>
      </font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color auto="1"/>
      </font>
      <fill>
        <patternFill patternType="solid">
          <bgColor rgb="FF92D050"/>
        </patternFill>
      </fill>
    </dxf>
    <dxf>
      <font>
        <b/>
        <i val="0"/>
        <color auto="1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numFmt numFmtId="2" formatCode="0.00"/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  <color rgb="FFFF0000"/>
      </font>
      <fill>
        <patternFill patternType="none">
          <bgColor auto="1"/>
        </patternFill>
      </fill>
    </dxf>
    <dxf>
      <fill>
        <patternFill>
          <bgColor rgb="FFFFFF00"/>
        </patternFill>
      </fill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indexed="64"/>
        </top>
        <bottom/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indexed="64"/>
        </top>
        <bottom/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indexed="64"/>
        </top>
        <bottom/>
        <vertical/>
        <horizontal/>
      </border>
    </dxf>
    <dxf>
      <fill>
        <patternFill patternType="solid">
          <fgColor theme="0" tint="-0.14999847407452621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indexed="64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4" formatCode="0.00%"/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theme="1"/>
        </left>
        <right/>
        <top style="thin">
          <color theme="1"/>
        </top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solid">
          <fgColor rgb="FF000000"/>
          <bgColor rgb="FFFFE699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17</xdr:col>
      <xdr:colOff>130969</xdr:colOff>
      <xdr:row>0</xdr:row>
      <xdr:rowOff>1905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61FD729-0936-4D9D-9E17-47F4A91125FE}"/>
            </a:ext>
          </a:extLst>
        </xdr:cNvPr>
        <xdr:cNvSpPr/>
      </xdr:nvSpPr>
      <xdr:spPr>
        <a:xfrm>
          <a:off x="0" y="0"/>
          <a:ext cx="13130689" cy="763905"/>
        </a:xfrm>
        <a:prstGeom prst="rect">
          <a:avLst/>
        </a:prstGeom>
        <a:solidFill>
          <a:srgbClr val="11286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487204</xdr:colOff>
      <xdr:row>0</xdr:row>
      <xdr:rowOff>1905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8F1F1AC-FA25-4815-A0AB-0D7CE0637B06}"/>
            </a:ext>
          </a:extLst>
        </xdr:cNvPr>
        <xdr:cNvSpPr/>
      </xdr:nvSpPr>
      <xdr:spPr>
        <a:xfrm>
          <a:off x="0" y="0"/>
          <a:ext cx="12846844" cy="763905"/>
        </a:xfrm>
        <a:prstGeom prst="rect">
          <a:avLst/>
        </a:prstGeom>
        <a:solidFill>
          <a:srgbClr val="11286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/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7CBE2B-3748-4620-BE07-6432CE9FBF8A}" name="Table1" displayName="Table1" ref="A1:AL167" totalsRowShown="0" headerRowDxfId="416" dataDxfId="415" tableBorderDxfId="414">
  <autoFilter ref="A1:AL167" xr:uid="{557CBE2B-3748-4620-BE07-6432CE9FBF8A}"/>
  <tableColumns count="38">
    <tableColumn id="1" xr3:uid="{CD645900-1EB9-4D74-8933-CA92C47A8AA9}" name="Council #" dataDxfId="413">
      <calculatedColumnFormula>'Council Raw Data'!A2</calculatedColumnFormula>
    </tableColumn>
    <tableColumn id="2" xr3:uid="{8243AD44-765F-4416-933B-0623EF183A34}" name="City" dataDxfId="412">
      <calculatedColumnFormula>'Council Raw Data'!B2</calculatedColumnFormula>
    </tableColumn>
    <tableColumn id="3" xr3:uid="{CE37A43A-278A-4EF2-9EB0-E0025476787B}" name="Jurisdiction" dataDxfId="411">
      <calculatedColumnFormula>'Council Raw Data'!C2</calculatedColumnFormula>
    </tableColumn>
    <tableColumn id="4" xr3:uid="{AB3194DE-A9A5-46F5-8107-E962556E186C}" name="Country" dataDxfId="410">
      <calculatedColumnFormula>'Council Raw Data'!D2</calculatedColumnFormula>
    </tableColumn>
    <tableColumn id="5" xr3:uid="{6AE931CB-8CE0-4A01-9748-A1A66281DF26}" name="District #" dataDxfId="409">
      <calculatedColumnFormula>'Council Raw Data'!E2</calculatedColumnFormula>
    </tableColumn>
    <tableColumn id="6" xr3:uid="{51F673EE-1E2D-4285-A778-21850F3FD58D}" name="Affiliated Assembly" dataDxfId="408">
      <calculatedColumnFormula>'Council Raw Data'!F2</calculatedColumnFormula>
    </tableColumn>
    <tableColumn id="7" xr3:uid="{B6AE20E3-D4A9-40C0-9DEA-1D1F80D68AF4}" name="Local Designation" dataDxfId="407">
      <calculatedColumnFormula>'Council Raw Data'!G2</calculatedColumnFormula>
    </tableColumn>
    <tableColumn id="8" xr3:uid="{A9BE5DEA-E3FB-4753-BC89-CE321FABFBBD}" name="Status" dataDxfId="406">
      <calculatedColumnFormula>'Council Raw Data'!H2</calculatedColumnFormula>
    </tableColumn>
    <tableColumn id="9" xr3:uid="{52E50D0E-7E5F-4378-9980-04161D10A5EA}" name="Council Type" dataDxfId="405">
      <calculatedColumnFormula>'Council Raw Data'!I2</calculatedColumnFormula>
    </tableColumn>
    <tableColumn id="10" xr3:uid="{865D321D-F812-44E3-8972-05D9B9075C9A}" name="Language" dataDxfId="404">
      <calculatedColumnFormula>'Council Raw Data'!J2</calculatedColumnFormula>
    </tableColumn>
    <tableColumn id="11" xr3:uid="{333A7A2B-5084-4943-A588-EC7436D17447}" name="Membership Goal" dataDxfId="403">
      <calculatedColumnFormula>'Council Raw Data'!K2</calculatedColumnFormula>
    </tableColumn>
    <tableColumn id="12" xr3:uid="{30A22126-B342-454C-B1DF-6154579D5C72}" name="Membership Goal Attained (%)" dataDxfId="402" dataCellStyle="Percent">
      <calculatedColumnFormula>'Council Raw Data'!L2</calculatedColumnFormula>
    </tableColumn>
    <tableColumn id="13" xr3:uid="{3B4A1206-0DCC-42C9-915D-FE44D89E6F89}" name="Membership Gain (YTD)" dataDxfId="401">
      <calculatedColumnFormula>'Council Raw Data'!M2</calculatedColumnFormula>
    </tableColumn>
    <tableColumn id="14" xr3:uid="{0E06D7DB-6B4C-447D-B573-B0FF3A0FF303}" name="Membership Needed" dataDxfId="400">
      <calculatedColumnFormula>'Council Raw Data'!N2</calculatedColumnFormula>
    </tableColumn>
    <tableColumn id="15" xr3:uid="{D99AEEDE-60B1-4D75-88ED-201B4102FD3F}" name="Form SP-7 Received" dataDxfId="399">
      <calculatedColumnFormula>'Council Raw Data'!O2</calculatedColumnFormula>
    </tableColumn>
    <tableColumn id="16" xr3:uid="{A13EBE2D-6836-4C63-A468-0EDCBAB7E434}" name="Form 185 (Officers Chosen) Received" dataDxfId="398">
      <calculatedColumnFormula>'Council Raw Data'!P2</calculatedColumnFormula>
    </tableColumn>
    <tableColumn id="17" xr3:uid="{F8460BBC-7688-40B7-AB7F-5B992D4BFDB8}" name="Form 365 (Program Personnel List) Received" dataDxfId="397">
      <calculatedColumnFormula>'Council Raw Data'!Q2</calculatedColumnFormula>
    </tableColumn>
    <tableColumn id="18" xr3:uid="{F80E77D9-30AF-4F6C-99A4-6763E10E281B}" name="Form 1728 (Annual Survey) Received" dataDxfId="396">
      <calculatedColumnFormula>'Council Raw Data'!R2</calculatedColumnFormula>
    </tableColumn>
    <tableColumn id="19" xr3:uid="{207957C8-10B7-4176-8A27-8AB60AEAFD00}" name="Form 1295 (Annual Audit) Received" dataDxfId="395">
      <calculatedColumnFormula>'Council Raw Data'!S2</calculatedColumnFormula>
    </tableColumn>
    <tableColumn id="20" xr3:uid="{59292CA2-03F2-4EC0-AE3E-C915D31329A4}" name="Founders' Award Goal" dataDxfId="394">
      <calculatedColumnFormula>'Council Raw Data'!T2</calculatedColumnFormula>
    </tableColumn>
    <tableColumn id="21" xr3:uid="{2A439F52-41CF-4C90-92C8-DE267BEFEB50}" name="Founders' Award Goal (%)" dataDxfId="393" dataCellStyle="Percent">
      <calculatedColumnFormula>'Council Raw Data'!U2</calculatedColumnFormula>
    </tableColumn>
    <tableColumn id="22" xr3:uid="{19702BEF-1A09-4A60-9EDD-1931F1D050AA}" name="Founders' Goal Gain (YTD)" dataDxfId="392">
      <calculatedColumnFormula>'Council Raw Data'!V2</calculatedColumnFormula>
    </tableColumn>
    <tableColumn id="23" xr3:uid="{936238DC-15D8-49C9-BF68-BB1656C49A5D}" name="Founders' Goal Needed" dataDxfId="391">
      <calculatedColumnFormula>'Council Raw Data'!W2</calculatedColumnFormula>
    </tableColumn>
    <tableColumn id="24" xr3:uid="{F63C0244-D46C-4DBF-8100-9C78A6A8C9E3}" name="DD Form 944 Rec'd" dataDxfId="390">
      <calculatedColumnFormula>'Council Raw Data'!X2</calculatedColumnFormula>
    </tableColumn>
    <tableColumn id="25" xr3:uid="{9B11851B-934D-4686-AD7E-91E2D6EC96B5}" name="Grand Knight Compliance" dataDxfId="389"/>
    <tableColumn id="26" xr3:uid="{B498F30D-A992-4139-9A77-EEA4F89F11D6}" name="Program Director Compliance" dataDxfId="388"/>
    <tableColumn id="27" xr3:uid="{1D61D589-B090-4E06-8081-48E4AD1EF4AF}" name="Community Director Compliance" dataDxfId="387"/>
    <tableColumn id="28" xr3:uid="{B8302A45-6938-4FF6-950C-B94CCE1B2A34}" name="Family Director Compliance" dataDxfId="386"/>
    <tableColumn id="29" xr3:uid="{D09A8C1F-103D-460E-B47D-2A2F70665246}" name="OYP Status" dataDxfId="385">
      <calculatedColumnFormula>'Council Raw Data'!Y2</calculatedColumnFormula>
    </tableColumn>
    <tableColumn id="30" xr3:uid="{6ACB39ED-68BF-43B8-8946-EA011F271178}" name="McGivney Award?" dataDxfId="384">
      <calculatedColumnFormula>IF('Council Raw Data'!Z2="","NO",'Council Raw Data'!Z2)</calculatedColumnFormula>
    </tableColumn>
    <tableColumn id="31" xr3:uid="{E69E5015-809B-4E3E-9B2E-3EB85B13545E}" name="Columbian Award?" dataDxfId="383">
      <calculatedColumnFormula>IF('Council Raw Data'!AA2="","NO",'Council Raw Data'!AA2)</calculatedColumnFormula>
    </tableColumn>
    <tableColumn id="32" xr3:uid="{1EE7AB3E-CE5B-4EBC-9D00-7F3A5F490D00}" name="Founders Award?" dataDxfId="382">
      <calculatedColumnFormula>IF('Council Raw Data'!AB2="","NO",'Council Raw Data'!AB2)</calculatedColumnFormula>
    </tableColumn>
    <tableColumn id="33" xr3:uid="{A7A4B646-1BBD-4F4F-A546-C334528F97C4}" name="Star Council?" dataDxfId="381">
      <calculatedColumnFormula>IF('Council Raw Data'!AC2="","NO",'Council Raw Data'!AC2)</calculatedColumnFormula>
    </tableColumn>
    <tableColumn id="34" xr3:uid="{3220DB8F-6AB5-4065-BF15-7C883D71BACC}" name="Current Award Status" dataDxfId="380">
      <calculatedColumnFormula>'Council Raw Data'!AD2</calculatedColumnFormula>
    </tableColumn>
    <tableColumn id="35" xr3:uid="{AECA5835-7BF4-4923-9AF0-24EC46BE3A54}" name="Council General Agent Name" dataDxfId="379">
      <calculatedColumnFormula>'Council Raw Data'!AE2</calculatedColumnFormula>
    </tableColumn>
    <tableColumn id="36" xr3:uid="{B44B400B-0213-4D32-A17B-310A177CBD87}" name="Council General Agent Email" dataDxfId="378">
      <calculatedColumnFormula>'Council Raw Data'!AF2</calculatedColumnFormula>
    </tableColumn>
    <tableColumn id="37" xr3:uid="{AE5B2E64-5614-426F-B0CC-D48B09CBAA2B}" name="Council Field Agent Name" dataDxfId="377">
      <calculatedColumnFormula>'Council Raw Data'!AG2</calculatedColumnFormula>
    </tableColumn>
    <tableColumn id="38" xr3:uid="{133255D2-C04A-47F4-AAB0-7C82D3C4A403}" name="Council Field Agent Email" dataDxfId="376">
      <calculatedColumnFormula>'Council Raw Data'!AH2</calculatedColumnFormula>
    </tableColumn>
  </tableColumns>
  <tableStyleInfo name="TableStyleMedium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B642F-6E18-4C3E-B451-F7FFA8871FF8}">
  <dimension ref="A1:AH467"/>
  <sheetViews>
    <sheetView zoomScale="70" zoomScaleNormal="70" workbookViewId="0">
      <selection activeCell="A2" sqref="A2:AH167"/>
    </sheetView>
  </sheetViews>
  <sheetFormatPr defaultRowHeight="14.4"/>
  <cols>
    <col min="1" max="1" width="8.6640625" bestFit="1" customWidth="1"/>
    <col min="2" max="2" width="19.44140625" bestFit="1" customWidth="1"/>
    <col min="3" max="3" width="10.77734375" bestFit="1" customWidth="1"/>
    <col min="4" max="4" width="8" bestFit="1" customWidth="1"/>
    <col min="5" max="5" width="8.6640625" bestFit="1" customWidth="1"/>
    <col min="6" max="6" width="9.88671875" customWidth="1"/>
    <col min="7" max="7" width="11.21875" bestFit="1" customWidth="1"/>
    <col min="8" max="8" width="6.44140625" bestFit="1" customWidth="1"/>
    <col min="9" max="9" width="11.88671875" bestFit="1" customWidth="1"/>
    <col min="10" max="10" width="9.109375" bestFit="1" customWidth="1"/>
    <col min="11" max="11" width="12.21875" bestFit="1" customWidth="1"/>
    <col min="12" max="12" width="13" bestFit="1" customWidth="1"/>
    <col min="13" max="14" width="12.21875" bestFit="1" customWidth="1"/>
    <col min="15" max="15" width="15.21875" bestFit="1" customWidth="1"/>
    <col min="16" max="16" width="16" bestFit="1" customWidth="1"/>
    <col min="17" max="17" width="23.77734375" customWidth="1"/>
    <col min="18" max="18" width="14.88671875" bestFit="1" customWidth="1"/>
    <col min="19" max="19" width="14.33203125" customWidth="1"/>
    <col min="20" max="20" width="11.109375" bestFit="1" customWidth="1"/>
    <col min="21" max="21" width="14.21875" bestFit="1" customWidth="1"/>
    <col min="22" max="23" width="13.88671875" bestFit="1" customWidth="1"/>
    <col min="24" max="24" width="12.44140625" bestFit="1" customWidth="1"/>
    <col min="25" max="25" width="12.6640625" bestFit="1" customWidth="1"/>
    <col min="26" max="26" width="9.44140625" bestFit="1" customWidth="1"/>
    <col min="27" max="27" width="10.109375" customWidth="1"/>
    <col min="28" max="28" width="9.44140625" customWidth="1"/>
    <col min="29" max="29" width="8.21875" bestFit="1" customWidth="1"/>
    <col min="30" max="30" width="7.88671875" bestFit="1" customWidth="1"/>
    <col min="31" max="31" width="19" bestFit="1" customWidth="1"/>
    <col min="32" max="32" width="28.6640625" bestFit="1" customWidth="1"/>
    <col min="33" max="33" width="32" bestFit="1" customWidth="1"/>
    <col min="34" max="34" width="28.6640625" bestFit="1" customWidth="1"/>
  </cols>
  <sheetData>
    <row r="1" spans="1:34" ht="43.2">
      <c r="A1" s="18" t="s">
        <v>138</v>
      </c>
      <c r="B1" s="19" t="s">
        <v>139</v>
      </c>
      <c r="C1" s="18" t="s">
        <v>156</v>
      </c>
      <c r="D1" s="18" t="s">
        <v>157</v>
      </c>
      <c r="E1" s="18" t="s">
        <v>137</v>
      </c>
      <c r="F1" s="18" t="s">
        <v>158</v>
      </c>
      <c r="G1" s="18" t="s">
        <v>159</v>
      </c>
      <c r="H1" s="18" t="s">
        <v>160</v>
      </c>
      <c r="I1" s="18" t="s">
        <v>161</v>
      </c>
      <c r="J1" s="18" t="s">
        <v>162</v>
      </c>
      <c r="K1" s="20" t="s">
        <v>141</v>
      </c>
      <c r="L1" s="20" t="s">
        <v>148</v>
      </c>
      <c r="M1" s="20" t="s">
        <v>163</v>
      </c>
      <c r="N1" s="20" t="s">
        <v>164</v>
      </c>
      <c r="O1" s="21" t="s">
        <v>2457</v>
      </c>
      <c r="P1" s="21" t="s">
        <v>2458</v>
      </c>
      <c r="Q1" s="21" t="s">
        <v>2459</v>
      </c>
      <c r="R1" s="21" t="s">
        <v>2460</v>
      </c>
      <c r="S1" s="21" t="s">
        <v>2461</v>
      </c>
      <c r="T1" s="22" t="s">
        <v>145</v>
      </c>
      <c r="U1" s="22" t="s">
        <v>165</v>
      </c>
      <c r="V1" s="22" t="s">
        <v>2462</v>
      </c>
      <c r="W1" s="22" t="s">
        <v>147</v>
      </c>
      <c r="X1" s="23" t="s">
        <v>166</v>
      </c>
      <c r="Y1" s="24" t="s">
        <v>0</v>
      </c>
      <c r="Z1" s="25" t="s">
        <v>1</v>
      </c>
      <c r="AA1" s="21" t="s">
        <v>2</v>
      </c>
      <c r="AB1" s="22" t="s">
        <v>3</v>
      </c>
      <c r="AC1" s="26" t="s">
        <v>4</v>
      </c>
      <c r="AD1" s="26" t="s">
        <v>167</v>
      </c>
      <c r="AE1" s="22" t="s">
        <v>168</v>
      </c>
      <c r="AF1" s="22" t="s">
        <v>169</v>
      </c>
      <c r="AG1" s="22" t="s">
        <v>170</v>
      </c>
      <c r="AH1" s="22" t="s">
        <v>171</v>
      </c>
    </row>
    <row r="2" spans="1:34">
      <c r="A2" s="15">
        <v>652</v>
      </c>
      <c r="B2" s="9" t="s">
        <v>5</v>
      </c>
      <c r="C2" s="10" t="s">
        <v>6</v>
      </c>
      <c r="D2" s="10" t="s">
        <v>7</v>
      </c>
      <c r="E2" s="10">
        <v>32</v>
      </c>
      <c r="F2" s="10" t="s">
        <v>172</v>
      </c>
      <c r="G2" s="10" t="s">
        <v>173</v>
      </c>
      <c r="H2" s="10" t="s">
        <v>8</v>
      </c>
      <c r="I2" s="10" t="s">
        <v>9</v>
      </c>
      <c r="J2" s="10" t="s">
        <v>10</v>
      </c>
      <c r="K2" s="27">
        <v>8</v>
      </c>
      <c r="L2" s="28">
        <v>0</v>
      </c>
      <c r="M2" s="11">
        <v>0</v>
      </c>
      <c r="N2" s="27">
        <v>8</v>
      </c>
      <c r="O2" s="11" t="s">
        <v>11</v>
      </c>
      <c r="P2" s="11" t="s">
        <v>11</v>
      </c>
      <c r="Q2" s="11" t="s">
        <v>11</v>
      </c>
      <c r="R2" s="11" t="s">
        <v>11</v>
      </c>
      <c r="S2" s="11" t="s">
        <v>11</v>
      </c>
      <c r="T2" s="17">
        <v>8</v>
      </c>
      <c r="U2" s="28">
        <v>0</v>
      </c>
      <c r="V2" s="17">
        <v>0</v>
      </c>
      <c r="W2" s="17">
        <v>8</v>
      </c>
      <c r="X2" s="17" t="s">
        <v>12</v>
      </c>
      <c r="Y2" s="17" t="s">
        <v>16</v>
      </c>
      <c r="Z2" s="17" t="s">
        <v>13</v>
      </c>
      <c r="AA2" s="17" t="s">
        <v>13</v>
      </c>
      <c r="AB2" s="17" t="s">
        <v>13</v>
      </c>
      <c r="AC2" s="17" t="s">
        <v>13</v>
      </c>
      <c r="AD2" s="16" t="s">
        <v>13</v>
      </c>
      <c r="AE2" s="16" t="s">
        <v>174</v>
      </c>
      <c r="AF2" s="16" t="s">
        <v>175</v>
      </c>
      <c r="AG2" s="16" t="s">
        <v>174</v>
      </c>
      <c r="AH2" s="16" t="s">
        <v>175</v>
      </c>
    </row>
    <row r="3" spans="1:34">
      <c r="A3" s="15">
        <v>701</v>
      </c>
      <c r="B3" s="9" t="s">
        <v>15</v>
      </c>
      <c r="C3" s="10" t="s">
        <v>6</v>
      </c>
      <c r="D3" s="10" t="s">
        <v>7</v>
      </c>
      <c r="E3" s="10">
        <v>26</v>
      </c>
      <c r="F3" s="10" t="s">
        <v>176</v>
      </c>
      <c r="G3" s="10" t="s">
        <v>177</v>
      </c>
      <c r="H3" s="10" t="s">
        <v>8</v>
      </c>
      <c r="I3" s="10" t="s">
        <v>9</v>
      </c>
      <c r="J3" s="10" t="s">
        <v>10</v>
      </c>
      <c r="K3" s="27">
        <v>11</v>
      </c>
      <c r="L3" s="28">
        <v>9.0909090909090912E-2</v>
      </c>
      <c r="M3" s="11">
        <v>1</v>
      </c>
      <c r="N3" s="27">
        <v>10</v>
      </c>
      <c r="O3" s="11" t="s">
        <v>11</v>
      </c>
      <c r="P3" s="11" t="s">
        <v>12</v>
      </c>
      <c r="Q3" s="11" t="s">
        <v>12</v>
      </c>
      <c r="R3" s="11" t="s">
        <v>11</v>
      </c>
      <c r="S3" s="11" t="s">
        <v>12</v>
      </c>
      <c r="T3" s="17">
        <v>12</v>
      </c>
      <c r="U3" s="28">
        <v>0</v>
      </c>
      <c r="V3" s="17">
        <v>0</v>
      </c>
      <c r="W3" s="17">
        <v>12</v>
      </c>
      <c r="X3" s="17" t="s">
        <v>12</v>
      </c>
      <c r="Y3" s="17" t="s">
        <v>14</v>
      </c>
      <c r="Z3" s="17" t="s">
        <v>13</v>
      </c>
      <c r="AA3" s="17" t="s">
        <v>13</v>
      </c>
      <c r="AB3" s="17" t="s">
        <v>13</v>
      </c>
      <c r="AC3" s="17" t="s">
        <v>13</v>
      </c>
      <c r="AD3" s="16" t="s">
        <v>13</v>
      </c>
      <c r="AE3" s="16" t="s">
        <v>178</v>
      </c>
      <c r="AF3" s="16" t="s">
        <v>179</v>
      </c>
      <c r="AG3" s="16" t="s">
        <v>180</v>
      </c>
      <c r="AH3" s="16" t="s">
        <v>181</v>
      </c>
    </row>
    <row r="4" spans="1:34">
      <c r="A4" s="15">
        <v>833</v>
      </c>
      <c r="B4" s="9" t="s">
        <v>17</v>
      </c>
      <c r="C4" s="10" t="s">
        <v>6</v>
      </c>
      <c r="D4" s="10" t="s">
        <v>7</v>
      </c>
      <c r="E4" s="10">
        <v>9</v>
      </c>
      <c r="F4" s="10" t="s">
        <v>182</v>
      </c>
      <c r="G4" s="10" t="s">
        <v>183</v>
      </c>
      <c r="H4" s="10" t="s">
        <v>8</v>
      </c>
      <c r="I4" s="10" t="s">
        <v>9</v>
      </c>
      <c r="J4" s="10" t="s">
        <v>10</v>
      </c>
      <c r="K4" s="27">
        <v>13</v>
      </c>
      <c r="L4" s="28">
        <v>7.6923076923076927E-2</v>
      </c>
      <c r="M4" s="11">
        <v>1</v>
      </c>
      <c r="N4" s="27">
        <v>12</v>
      </c>
      <c r="O4" s="11" t="s">
        <v>11</v>
      </c>
      <c r="P4" s="11" t="s">
        <v>12</v>
      </c>
      <c r="Q4" s="11" t="s">
        <v>12</v>
      </c>
      <c r="R4" s="11" t="s">
        <v>11</v>
      </c>
      <c r="S4" s="11" t="s">
        <v>12</v>
      </c>
      <c r="T4" s="17">
        <v>13</v>
      </c>
      <c r="U4" s="28">
        <v>0</v>
      </c>
      <c r="V4" s="17">
        <v>0</v>
      </c>
      <c r="W4" s="17">
        <v>13</v>
      </c>
      <c r="X4" s="17" t="s">
        <v>12</v>
      </c>
      <c r="Y4" s="17" t="s">
        <v>16</v>
      </c>
      <c r="Z4" s="17" t="s">
        <v>13</v>
      </c>
      <c r="AA4" s="17" t="s">
        <v>13</v>
      </c>
      <c r="AB4" s="17" t="s">
        <v>13</v>
      </c>
      <c r="AC4" s="17" t="s">
        <v>13</v>
      </c>
      <c r="AD4" s="16" t="s">
        <v>13</v>
      </c>
      <c r="AE4" s="16" t="s">
        <v>178</v>
      </c>
      <c r="AF4" s="16" t="s">
        <v>179</v>
      </c>
      <c r="AG4" s="16" t="s">
        <v>184</v>
      </c>
      <c r="AH4" s="16" t="s">
        <v>185</v>
      </c>
    </row>
    <row r="5" spans="1:34">
      <c r="A5" s="15">
        <v>938</v>
      </c>
      <c r="B5" s="9" t="s">
        <v>18</v>
      </c>
      <c r="C5" s="10" t="s">
        <v>6</v>
      </c>
      <c r="D5" s="10" t="s">
        <v>7</v>
      </c>
      <c r="E5" s="10">
        <v>19</v>
      </c>
      <c r="F5" s="10" t="s">
        <v>186</v>
      </c>
      <c r="G5" s="10" t="s">
        <v>187</v>
      </c>
      <c r="H5" s="10" t="s">
        <v>8</v>
      </c>
      <c r="I5" s="10" t="s">
        <v>9</v>
      </c>
      <c r="J5" s="10" t="s">
        <v>10</v>
      </c>
      <c r="K5" s="27">
        <v>15</v>
      </c>
      <c r="L5" s="28">
        <v>0</v>
      </c>
      <c r="M5" s="11">
        <v>0</v>
      </c>
      <c r="N5" s="27">
        <v>15</v>
      </c>
      <c r="O5" s="11" t="s">
        <v>11</v>
      </c>
      <c r="P5" s="11" t="s">
        <v>12</v>
      </c>
      <c r="Q5" s="11" t="s">
        <v>12</v>
      </c>
      <c r="R5" s="11" t="s">
        <v>11</v>
      </c>
      <c r="S5" s="11" t="s">
        <v>12</v>
      </c>
      <c r="T5" s="17">
        <v>15</v>
      </c>
      <c r="U5" s="28">
        <v>0</v>
      </c>
      <c r="V5" s="17">
        <v>0</v>
      </c>
      <c r="W5" s="17">
        <v>15</v>
      </c>
      <c r="X5" s="17" t="s">
        <v>12</v>
      </c>
      <c r="Y5" s="17" t="s">
        <v>16</v>
      </c>
      <c r="Z5" s="17" t="s">
        <v>13</v>
      </c>
      <c r="AA5" s="17" t="s">
        <v>13</v>
      </c>
      <c r="AB5" s="17" t="s">
        <v>13</v>
      </c>
      <c r="AC5" s="17" t="s">
        <v>13</v>
      </c>
      <c r="AD5" s="16" t="s">
        <v>13</v>
      </c>
      <c r="AE5" s="16" t="s">
        <v>174</v>
      </c>
      <c r="AF5" s="16" t="s">
        <v>175</v>
      </c>
      <c r="AG5" s="16" t="s">
        <v>188</v>
      </c>
      <c r="AH5" s="16" t="s">
        <v>189</v>
      </c>
    </row>
    <row r="6" spans="1:34">
      <c r="A6" s="15">
        <v>975</v>
      </c>
      <c r="B6" s="9" t="s">
        <v>19</v>
      </c>
      <c r="C6" s="10" t="s">
        <v>6</v>
      </c>
      <c r="D6" s="10" t="s">
        <v>7</v>
      </c>
      <c r="E6" s="10">
        <v>31</v>
      </c>
      <c r="F6" s="10" t="s">
        <v>190</v>
      </c>
      <c r="G6" s="10" t="s">
        <v>191</v>
      </c>
      <c r="H6" s="10" t="s">
        <v>8</v>
      </c>
      <c r="I6" s="10" t="s">
        <v>9</v>
      </c>
      <c r="J6" s="10" t="s">
        <v>10</v>
      </c>
      <c r="K6" s="27">
        <v>7</v>
      </c>
      <c r="L6" s="28">
        <v>0</v>
      </c>
      <c r="M6" s="11">
        <v>0</v>
      </c>
      <c r="N6" s="27">
        <v>7</v>
      </c>
      <c r="O6" s="11" t="s">
        <v>11</v>
      </c>
      <c r="P6" s="11" t="s">
        <v>12</v>
      </c>
      <c r="Q6" s="11" t="s">
        <v>11</v>
      </c>
      <c r="R6" s="11" t="s">
        <v>11</v>
      </c>
      <c r="S6" s="11" t="s">
        <v>11</v>
      </c>
      <c r="T6" s="17">
        <v>7</v>
      </c>
      <c r="U6" s="28">
        <v>0</v>
      </c>
      <c r="V6" s="17">
        <v>0</v>
      </c>
      <c r="W6" s="17">
        <v>7</v>
      </c>
      <c r="X6" s="17" t="s">
        <v>12</v>
      </c>
      <c r="Y6" s="17" t="s">
        <v>16</v>
      </c>
      <c r="Z6" s="17" t="s">
        <v>13</v>
      </c>
      <c r="AA6" s="17" t="s">
        <v>13</v>
      </c>
      <c r="AB6" s="17" t="s">
        <v>13</v>
      </c>
      <c r="AC6" s="17" t="s">
        <v>13</v>
      </c>
      <c r="AD6" s="16" t="s">
        <v>13</v>
      </c>
      <c r="AE6" s="16" t="s">
        <v>178</v>
      </c>
      <c r="AF6" s="16" t="s">
        <v>179</v>
      </c>
      <c r="AG6" s="16" t="s">
        <v>192</v>
      </c>
      <c r="AH6" s="16" t="s">
        <v>193</v>
      </c>
    </row>
    <row r="7" spans="1:34">
      <c r="A7" s="15">
        <v>1123</v>
      </c>
      <c r="B7" s="9" t="s">
        <v>20</v>
      </c>
      <c r="C7" s="10" t="s">
        <v>6</v>
      </c>
      <c r="D7" s="10" t="s">
        <v>7</v>
      </c>
      <c r="E7" s="10">
        <v>39</v>
      </c>
      <c r="F7" s="10" t="s">
        <v>194</v>
      </c>
      <c r="G7" s="10" t="s">
        <v>195</v>
      </c>
      <c r="H7" s="10" t="s">
        <v>8</v>
      </c>
      <c r="I7" s="10" t="s">
        <v>9</v>
      </c>
      <c r="J7" s="10" t="s">
        <v>10</v>
      </c>
      <c r="K7" s="27">
        <v>15</v>
      </c>
      <c r="L7" s="28">
        <v>0</v>
      </c>
      <c r="M7" s="11">
        <v>0</v>
      </c>
      <c r="N7" s="27">
        <v>15</v>
      </c>
      <c r="O7" s="11" t="s">
        <v>11</v>
      </c>
      <c r="P7" s="11" t="s">
        <v>12</v>
      </c>
      <c r="Q7" s="11" t="s">
        <v>12</v>
      </c>
      <c r="R7" s="11" t="s">
        <v>11</v>
      </c>
      <c r="S7" s="11" t="s">
        <v>12</v>
      </c>
      <c r="T7" s="17">
        <v>15</v>
      </c>
      <c r="U7" s="28">
        <v>0</v>
      </c>
      <c r="V7" s="17">
        <v>0</v>
      </c>
      <c r="W7" s="17">
        <v>15</v>
      </c>
      <c r="X7" s="17" t="s">
        <v>12</v>
      </c>
      <c r="Y7" s="17" t="s">
        <v>16</v>
      </c>
      <c r="Z7" s="17" t="s">
        <v>13</v>
      </c>
      <c r="AA7" s="17" t="s">
        <v>13</v>
      </c>
      <c r="AB7" s="17" t="s">
        <v>13</v>
      </c>
      <c r="AC7" s="17" t="s">
        <v>13</v>
      </c>
      <c r="AD7" s="16" t="s">
        <v>13</v>
      </c>
      <c r="AE7" s="16" t="s">
        <v>178</v>
      </c>
      <c r="AF7" s="16" t="s">
        <v>179</v>
      </c>
      <c r="AG7" s="16" t="s">
        <v>196</v>
      </c>
      <c r="AH7" s="16" t="s">
        <v>197</v>
      </c>
    </row>
    <row r="8" spans="1:34">
      <c r="A8" s="15">
        <v>1126</v>
      </c>
      <c r="B8" s="9" t="s">
        <v>21</v>
      </c>
      <c r="C8" s="10" t="s">
        <v>6</v>
      </c>
      <c r="D8" s="10" t="s">
        <v>7</v>
      </c>
      <c r="E8" s="10">
        <v>30</v>
      </c>
      <c r="F8" s="10" t="s">
        <v>198</v>
      </c>
      <c r="G8" s="10" t="s">
        <v>199</v>
      </c>
      <c r="H8" s="10" t="s">
        <v>2500</v>
      </c>
      <c r="I8" s="10" t="s">
        <v>9</v>
      </c>
      <c r="J8" s="10" t="s">
        <v>10</v>
      </c>
      <c r="K8" s="27">
        <v>12</v>
      </c>
      <c r="L8" s="28">
        <v>0</v>
      </c>
      <c r="M8" s="11">
        <v>0</v>
      </c>
      <c r="N8" s="27">
        <v>12</v>
      </c>
      <c r="O8" s="11" t="s">
        <v>11</v>
      </c>
      <c r="P8" s="11" t="s">
        <v>12</v>
      </c>
      <c r="Q8" s="11" t="s">
        <v>12</v>
      </c>
      <c r="R8" s="11" t="s">
        <v>11</v>
      </c>
      <c r="S8" s="11" t="s">
        <v>11</v>
      </c>
      <c r="T8" s="17">
        <v>10</v>
      </c>
      <c r="U8" s="28">
        <v>0</v>
      </c>
      <c r="V8" s="17">
        <v>0</v>
      </c>
      <c r="W8" s="17">
        <v>10</v>
      </c>
      <c r="X8" s="17" t="s">
        <v>12</v>
      </c>
      <c r="Y8" s="17" t="s">
        <v>14</v>
      </c>
      <c r="Z8" s="17" t="s">
        <v>13</v>
      </c>
      <c r="AA8" s="17" t="s">
        <v>13</v>
      </c>
      <c r="AB8" s="17" t="s">
        <v>13</v>
      </c>
      <c r="AC8" s="17" t="s">
        <v>13</v>
      </c>
      <c r="AD8" s="16" t="s">
        <v>13</v>
      </c>
      <c r="AE8" s="16" t="s">
        <v>178</v>
      </c>
      <c r="AF8" s="16" t="s">
        <v>179</v>
      </c>
      <c r="AG8" s="16" t="s">
        <v>178</v>
      </c>
      <c r="AH8" s="16" t="s">
        <v>179</v>
      </c>
    </row>
    <row r="9" spans="1:34">
      <c r="A9" s="15">
        <v>1128</v>
      </c>
      <c r="B9" s="9" t="s">
        <v>22</v>
      </c>
      <c r="C9" s="10" t="s">
        <v>6</v>
      </c>
      <c r="D9" s="10" t="s">
        <v>7</v>
      </c>
      <c r="E9" s="10">
        <v>31</v>
      </c>
      <c r="F9" s="10" t="s">
        <v>200</v>
      </c>
      <c r="G9" s="10" t="s">
        <v>191</v>
      </c>
      <c r="H9" s="10" t="s">
        <v>8</v>
      </c>
      <c r="I9" s="10" t="s">
        <v>9</v>
      </c>
      <c r="J9" s="10" t="s">
        <v>10</v>
      </c>
      <c r="K9" s="27">
        <v>5</v>
      </c>
      <c r="L9" s="28">
        <v>0.4</v>
      </c>
      <c r="M9" s="11">
        <v>2</v>
      </c>
      <c r="N9" s="27">
        <v>3</v>
      </c>
      <c r="O9" s="11" t="s">
        <v>11</v>
      </c>
      <c r="P9" s="11" t="s">
        <v>12</v>
      </c>
      <c r="Q9" s="11" t="s">
        <v>12</v>
      </c>
      <c r="R9" s="11" t="s">
        <v>11</v>
      </c>
      <c r="S9" s="11" t="s">
        <v>12</v>
      </c>
      <c r="T9" s="17">
        <v>5</v>
      </c>
      <c r="U9" s="28">
        <v>0</v>
      </c>
      <c r="V9" s="17">
        <v>0</v>
      </c>
      <c r="W9" s="17">
        <v>5</v>
      </c>
      <c r="X9" s="17" t="s">
        <v>12</v>
      </c>
      <c r="Y9" s="17" t="s">
        <v>16</v>
      </c>
      <c r="Z9" s="17" t="s">
        <v>13</v>
      </c>
      <c r="AA9" s="17" t="s">
        <v>13</v>
      </c>
      <c r="AB9" s="17" t="s">
        <v>13</v>
      </c>
      <c r="AC9" s="17" t="s">
        <v>13</v>
      </c>
      <c r="AD9" s="16" t="s">
        <v>13</v>
      </c>
      <c r="AE9" s="16" t="s">
        <v>178</v>
      </c>
      <c r="AF9" s="16" t="s">
        <v>179</v>
      </c>
      <c r="AG9" s="16" t="s">
        <v>184</v>
      </c>
      <c r="AH9" s="16" t="s">
        <v>185</v>
      </c>
    </row>
    <row r="10" spans="1:34">
      <c r="A10" s="15">
        <v>1159</v>
      </c>
      <c r="B10" s="9" t="s">
        <v>23</v>
      </c>
      <c r="C10" s="10" t="s">
        <v>6</v>
      </c>
      <c r="D10" s="10" t="s">
        <v>7</v>
      </c>
      <c r="E10" s="10">
        <v>22</v>
      </c>
      <c r="F10" s="10" t="s">
        <v>201</v>
      </c>
      <c r="G10" s="10" t="s">
        <v>195</v>
      </c>
      <c r="H10" s="10" t="s">
        <v>8</v>
      </c>
      <c r="I10" s="10" t="s">
        <v>9</v>
      </c>
      <c r="J10" s="10" t="s">
        <v>10</v>
      </c>
      <c r="K10" s="27">
        <v>6</v>
      </c>
      <c r="L10" s="28">
        <v>0</v>
      </c>
      <c r="M10" s="11">
        <v>0</v>
      </c>
      <c r="N10" s="27">
        <v>6</v>
      </c>
      <c r="O10" s="11" t="s">
        <v>11</v>
      </c>
      <c r="P10" s="11" t="s">
        <v>12</v>
      </c>
      <c r="Q10" s="11" t="s">
        <v>12</v>
      </c>
      <c r="R10" s="11" t="s">
        <v>11</v>
      </c>
      <c r="S10" s="11" t="s">
        <v>12</v>
      </c>
      <c r="T10" s="17">
        <v>5</v>
      </c>
      <c r="U10" s="28">
        <v>0</v>
      </c>
      <c r="V10" s="17">
        <v>0</v>
      </c>
      <c r="W10" s="17">
        <v>5</v>
      </c>
      <c r="X10" s="17" t="s">
        <v>11</v>
      </c>
      <c r="Y10" s="17" t="s">
        <v>16</v>
      </c>
      <c r="Z10" s="17" t="s">
        <v>13</v>
      </c>
      <c r="AA10" s="17" t="s">
        <v>13</v>
      </c>
      <c r="AB10" s="17" t="s">
        <v>13</v>
      </c>
      <c r="AC10" s="17" t="s">
        <v>13</v>
      </c>
      <c r="AD10" s="16" t="s">
        <v>13</v>
      </c>
      <c r="AE10" s="16" t="s">
        <v>178</v>
      </c>
      <c r="AF10" s="16" t="s">
        <v>179</v>
      </c>
      <c r="AG10" s="16" t="s">
        <v>202</v>
      </c>
      <c r="AH10" s="16" t="s">
        <v>203</v>
      </c>
    </row>
    <row r="11" spans="1:34">
      <c r="A11" s="15">
        <v>1211</v>
      </c>
      <c r="B11" s="9" t="s">
        <v>24</v>
      </c>
      <c r="C11" s="10" t="s">
        <v>6</v>
      </c>
      <c r="D11" s="10" t="s">
        <v>7</v>
      </c>
      <c r="E11" s="10">
        <v>28</v>
      </c>
      <c r="F11" s="10" t="s">
        <v>204</v>
      </c>
      <c r="G11" s="10" t="s">
        <v>199</v>
      </c>
      <c r="H11" s="10" t="s">
        <v>8</v>
      </c>
      <c r="I11" s="10" t="s">
        <v>9</v>
      </c>
      <c r="J11" s="10" t="s">
        <v>10</v>
      </c>
      <c r="K11" s="27">
        <v>12</v>
      </c>
      <c r="L11" s="28">
        <v>8.3333333333333329E-2</v>
      </c>
      <c r="M11" s="11">
        <v>1</v>
      </c>
      <c r="N11" s="27">
        <v>11</v>
      </c>
      <c r="O11" s="11" t="s">
        <v>11</v>
      </c>
      <c r="P11" s="11" t="s">
        <v>12</v>
      </c>
      <c r="Q11" s="11" t="s">
        <v>12</v>
      </c>
      <c r="R11" s="11" t="s">
        <v>11</v>
      </c>
      <c r="S11" s="11" t="s">
        <v>12</v>
      </c>
      <c r="T11" s="17">
        <v>12</v>
      </c>
      <c r="U11" s="28">
        <v>0</v>
      </c>
      <c r="V11" s="17">
        <v>0</v>
      </c>
      <c r="W11" s="17">
        <v>12</v>
      </c>
      <c r="X11" s="17" t="s">
        <v>12</v>
      </c>
      <c r="Y11" s="17" t="s">
        <v>14</v>
      </c>
      <c r="Z11" s="17" t="s">
        <v>13</v>
      </c>
      <c r="AA11" s="17" t="s">
        <v>13</v>
      </c>
      <c r="AB11" s="17" t="s">
        <v>13</v>
      </c>
      <c r="AC11" s="17" t="s">
        <v>13</v>
      </c>
      <c r="AD11" s="16" t="s">
        <v>13</v>
      </c>
      <c r="AE11" s="16" t="s">
        <v>178</v>
      </c>
      <c r="AF11" s="16" t="s">
        <v>179</v>
      </c>
      <c r="AG11" s="16" t="s">
        <v>178</v>
      </c>
      <c r="AH11" s="16" t="s">
        <v>179</v>
      </c>
    </row>
    <row r="12" spans="1:34">
      <c r="A12" s="15">
        <v>1233</v>
      </c>
      <c r="B12" s="9" t="s">
        <v>25</v>
      </c>
      <c r="C12" s="10" t="s">
        <v>6</v>
      </c>
      <c r="D12" s="10" t="s">
        <v>7</v>
      </c>
      <c r="E12" s="10">
        <v>16</v>
      </c>
      <c r="F12" s="10" t="s">
        <v>205</v>
      </c>
      <c r="G12" s="10" t="s">
        <v>177</v>
      </c>
      <c r="H12" s="10" t="s">
        <v>8</v>
      </c>
      <c r="I12" s="10" t="s">
        <v>9</v>
      </c>
      <c r="J12" s="10" t="s">
        <v>10</v>
      </c>
      <c r="K12" s="27">
        <v>15</v>
      </c>
      <c r="L12" s="28">
        <v>0</v>
      </c>
      <c r="M12" s="11">
        <v>0</v>
      </c>
      <c r="N12" s="27">
        <v>15</v>
      </c>
      <c r="O12" s="11" t="s">
        <v>11</v>
      </c>
      <c r="P12" s="11" t="s">
        <v>12</v>
      </c>
      <c r="Q12" s="11" t="s">
        <v>12</v>
      </c>
      <c r="R12" s="11" t="s">
        <v>11</v>
      </c>
      <c r="S12" s="11" t="s">
        <v>12</v>
      </c>
      <c r="T12" s="17">
        <v>15</v>
      </c>
      <c r="U12" s="28">
        <v>0</v>
      </c>
      <c r="V12" s="17">
        <v>0</v>
      </c>
      <c r="W12" s="17">
        <v>15</v>
      </c>
      <c r="X12" s="17" t="s">
        <v>12</v>
      </c>
      <c r="Y12" s="17" t="s">
        <v>16</v>
      </c>
      <c r="Z12" s="17" t="s">
        <v>13</v>
      </c>
      <c r="AA12" s="17" t="s">
        <v>13</v>
      </c>
      <c r="AB12" s="17" t="s">
        <v>13</v>
      </c>
      <c r="AC12" s="17" t="s">
        <v>13</v>
      </c>
      <c r="AD12" s="16" t="s">
        <v>13</v>
      </c>
      <c r="AE12" s="16" t="s">
        <v>174</v>
      </c>
      <c r="AF12" s="16" t="s">
        <v>175</v>
      </c>
      <c r="AG12" s="16" t="s">
        <v>174</v>
      </c>
      <c r="AH12" s="16" t="s">
        <v>175</v>
      </c>
    </row>
    <row r="13" spans="1:34">
      <c r="A13" s="15">
        <v>1238</v>
      </c>
      <c r="B13" s="9" t="s">
        <v>26</v>
      </c>
      <c r="C13" s="10" t="s">
        <v>6</v>
      </c>
      <c r="D13" s="10" t="s">
        <v>7</v>
      </c>
      <c r="E13" s="10">
        <v>17</v>
      </c>
      <c r="F13" s="10" t="s">
        <v>206</v>
      </c>
      <c r="G13" s="10" t="s">
        <v>177</v>
      </c>
      <c r="H13" s="10" t="s">
        <v>8</v>
      </c>
      <c r="I13" s="10" t="s">
        <v>9</v>
      </c>
      <c r="J13" s="10" t="s">
        <v>10</v>
      </c>
      <c r="K13" s="27">
        <v>5</v>
      </c>
      <c r="L13" s="28">
        <v>0</v>
      </c>
      <c r="M13" s="11">
        <v>0</v>
      </c>
      <c r="N13" s="27">
        <v>5</v>
      </c>
      <c r="O13" s="11" t="s">
        <v>11</v>
      </c>
      <c r="P13" s="11" t="s">
        <v>12</v>
      </c>
      <c r="Q13" s="11" t="s">
        <v>12</v>
      </c>
      <c r="R13" s="11" t="s">
        <v>11</v>
      </c>
      <c r="S13" s="11" t="s">
        <v>12</v>
      </c>
      <c r="T13" s="17">
        <v>5</v>
      </c>
      <c r="U13" s="28">
        <v>0</v>
      </c>
      <c r="V13" s="17">
        <v>0</v>
      </c>
      <c r="W13" s="17">
        <v>5</v>
      </c>
      <c r="X13" s="17" t="s">
        <v>11</v>
      </c>
      <c r="Y13" s="17" t="s">
        <v>16</v>
      </c>
      <c r="Z13" s="17" t="s">
        <v>13</v>
      </c>
      <c r="AA13" s="17" t="s">
        <v>13</v>
      </c>
      <c r="AB13" s="17" t="s">
        <v>13</v>
      </c>
      <c r="AC13" s="17" t="s">
        <v>13</v>
      </c>
      <c r="AD13" s="16" t="s">
        <v>13</v>
      </c>
      <c r="AE13" s="16" t="s">
        <v>178</v>
      </c>
      <c r="AF13" s="16" t="s">
        <v>179</v>
      </c>
      <c r="AG13" s="16" t="s">
        <v>180</v>
      </c>
      <c r="AH13" s="16" t="s">
        <v>181</v>
      </c>
    </row>
    <row r="14" spans="1:34">
      <c r="A14" s="15">
        <v>1309</v>
      </c>
      <c r="B14" s="9" t="s">
        <v>27</v>
      </c>
      <c r="C14" s="10" t="s">
        <v>6</v>
      </c>
      <c r="D14" s="10" t="s">
        <v>7</v>
      </c>
      <c r="E14" s="10">
        <v>15</v>
      </c>
      <c r="F14" s="10" t="s">
        <v>207</v>
      </c>
      <c r="G14" s="10" t="s">
        <v>177</v>
      </c>
      <c r="H14" s="10" t="s">
        <v>2500</v>
      </c>
      <c r="I14" s="10" t="s">
        <v>9</v>
      </c>
      <c r="J14" s="10" t="s">
        <v>10</v>
      </c>
      <c r="K14" s="27">
        <v>5</v>
      </c>
      <c r="L14" s="28">
        <v>0</v>
      </c>
      <c r="M14" s="11">
        <v>0</v>
      </c>
      <c r="N14" s="27">
        <v>5</v>
      </c>
      <c r="O14" s="11" t="s">
        <v>11</v>
      </c>
      <c r="P14" s="11" t="s">
        <v>12</v>
      </c>
      <c r="Q14" s="11" t="s">
        <v>11</v>
      </c>
      <c r="R14" s="11" t="s">
        <v>11</v>
      </c>
      <c r="S14" s="11" t="s">
        <v>11</v>
      </c>
      <c r="T14" s="17">
        <v>5</v>
      </c>
      <c r="U14" s="28">
        <v>0</v>
      </c>
      <c r="V14" s="17">
        <v>0</v>
      </c>
      <c r="W14" s="17">
        <v>5</v>
      </c>
      <c r="X14" s="17" t="s">
        <v>12</v>
      </c>
      <c r="Y14" s="17" t="s">
        <v>16</v>
      </c>
      <c r="Z14" s="17" t="s">
        <v>13</v>
      </c>
      <c r="AA14" s="17" t="s">
        <v>13</v>
      </c>
      <c r="AB14" s="17" t="s">
        <v>13</v>
      </c>
      <c r="AC14" s="17" t="s">
        <v>13</v>
      </c>
      <c r="AD14" s="16" t="s">
        <v>13</v>
      </c>
      <c r="AE14" s="16" t="s">
        <v>174</v>
      </c>
      <c r="AF14" s="16" t="s">
        <v>175</v>
      </c>
      <c r="AG14" s="16" t="s">
        <v>174</v>
      </c>
      <c r="AH14" s="16" t="s">
        <v>175</v>
      </c>
    </row>
    <row r="15" spans="1:34">
      <c r="A15" s="15">
        <v>1312</v>
      </c>
      <c r="B15" s="9" t="s">
        <v>28</v>
      </c>
      <c r="C15" s="10" t="s">
        <v>6</v>
      </c>
      <c r="D15" s="10" t="s">
        <v>7</v>
      </c>
      <c r="E15" s="10">
        <v>21</v>
      </c>
      <c r="F15" s="10" t="s">
        <v>208</v>
      </c>
      <c r="G15" s="10" t="s">
        <v>187</v>
      </c>
      <c r="H15" s="10" t="s">
        <v>8</v>
      </c>
      <c r="I15" s="10" t="s">
        <v>9</v>
      </c>
      <c r="J15" s="10" t="s">
        <v>10</v>
      </c>
      <c r="K15" s="27">
        <v>5</v>
      </c>
      <c r="L15" s="28">
        <v>0</v>
      </c>
      <c r="M15" s="11">
        <v>0</v>
      </c>
      <c r="N15" s="27">
        <v>5</v>
      </c>
      <c r="O15" s="11" t="s">
        <v>11</v>
      </c>
      <c r="P15" s="11" t="s">
        <v>12</v>
      </c>
      <c r="Q15" s="11" t="s">
        <v>12</v>
      </c>
      <c r="R15" s="11" t="s">
        <v>11</v>
      </c>
      <c r="S15" s="11" t="s">
        <v>12</v>
      </c>
      <c r="T15" s="17">
        <v>5</v>
      </c>
      <c r="U15" s="28">
        <v>0</v>
      </c>
      <c r="V15" s="17">
        <v>0</v>
      </c>
      <c r="W15" s="17">
        <v>5</v>
      </c>
      <c r="X15" s="17" t="s">
        <v>12</v>
      </c>
      <c r="Y15" s="17" t="s">
        <v>14</v>
      </c>
      <c r="Z15" s="17" t="s">
        <v>13</v>
      </c>
      <c r="AA15" s="17" t="s">
        <v>13</v>
      </c>
      <c r="AB15" s="17" t="s">
        <v>13</v>
      </c>
      <c r="AC15" s="17" t="s">
        <v>13</v>
      </c>
      <c r="AD15" s="16" t="s">
        <v>13</v>
      </c>
      <c r="AE15" s="16" t="s">
        <v>178</v>
      </c>
      <c r="AF15" s="16" t="s">
        <v>179</v>
      </c>
      <c r="AG15" s="16" t="s">
        <v>180</v>
      </c>
      <c r="AH15" s="16" t="s">
        <v>181</v>
      </c>
    </row>
    <row r="16" spans="1:34">
      <c r="A16" s="15">
        <v>1336</v>
      </c>
      <c r="B16" s="9" t="s">
        <v>29</v>
      </c>
      <c r="C16" s="10" t="s">
        <v>6</v>
      </c>
      <c r="D16" s="10" t="s">
        <v>7</v>
      </c>
      <c r="E16" s="10">
        <v>7</v>
      </c>
      <c r="F16" s="10" t="s">
        <v>209</v>
      </c>
      <c r="G16" s="10" t="s">
        <v>183</v>
      </c>
      <c r="H16" s="10" t="s">
        <v>8</v>
      </c>
      <c r="I16" s="10" t="s">
        <v>9</v>
      </c>
      <c r="J16" s="10" t="s">
        <v>10</v>
      </c>
      <c r="K16" s="27">
        <v>6</v>
      </c>
      <c r="L16" s="28">
        <v>0</v>
      </c>
      <c r="M16" s="11">
        <v>0</v>
      </c>
      <c r="N16" s="27">
        <v>6</v>
      </c>
      <c r="O16" s="11" t="s">
        <v>11</v>
      </c>
      <c r="P16" s="11" t="s">
        <v>12</v>
      </c>
      <c r="Q16" s="11" t="s">
        <v>12</v>
      </c>
      <c r="R16" s="11" t="s">
        <v>11</v>
      </c>
      <c r="S16" s="11" t="s">
        <v>12</v>
      </c>
      <c r="T16" s="17">
        <v>6</v>
      </c>
      <c r="U16" s="28">
        <v>0</v>
      </c>
      <c r="V16" s="17">
        <v>0</v>
      </c>
      <c r="W16" s="17">
        <v>6</v>
      </c>
      <c r="X16" s="17" t="s">
        <v>11</v>
      </c>
      <c r="Y16" s="17" t="s">
        <v>16</v>
      </c>
      <c r="Z16" s="17" t="s">
        <v>13</v>
      </c>
      <c r="AA16" s="17" t="s">
        <v>13</v>
      </c>
      <c r="AB16" s="17" t="s">
        <v>13</v>
      </c>
      <c r="AC16" s="17" t="s">
        <v>13</v>
      </c>
      <c r="AD16" s="16" t="s">
        <v>13</v>
      </c>
      <c r="AE16" s="16" t="s">
        <v>178</v>
      </c>
      <c r="AF16" s="16" t="s">
        <v>179</v>
      </c>
      <c r="AG16" s="16" t="s">
        <v>192</v>
      </c>
      <c r="AH16" s="16" t="s">
        <v>193</v>
      </c>
    </row>
    <row r="17" spans="1:34">
      <c r="A17" s="15">
        <v>1497</v>
      </c>
      <c r="B17" s="9" t="s">
        <v>30</v>
      </c>
      <c r="C17" s="10" t="s">
        <v>6</v>
      </c>
      <c r="D17" s="10" t="s">
        <v>7</v>
      </c>
      <c r="E17" s="10">
        <v>13</v>
      </c>
      <c r="F17" s="10" t="s">
        <v>210</v>
      </c>
      <c r="G17" s="10" t="s">
        <v>211</v>
      </c>
      <c r="H17" s="10" t="s">
        <v>8</v>
      </c>
      <c r="I17" s="10" t="s">
        <v>9</v>
      </c>
      <c r="J17" s="10" t="s">
        <v>10</v>
      </c>
      <c r="K17" s="27">
        <v>15</v>
      </c>
      <c r="L17" s="28">
        <v>6.6666666666666666E-2</v>
      </c>
      <c r="M17" s="11">
        <v>1</v>
      </c>
      <c r="N17" s="27">
        <v>14</v>
      </c>
      <c r="O17" s="11" t="s">
        <v>11</v>
      </c>
      <c r="P17" s="11" t="s">
        <v>12</v>
      </c>
      <c r="Q17" s="11" t="s">
        <v>12</v>
      </c>
      <c r="R17" s="11" t="s">
        <v>11</v>
      </c>
      <c r="S17" s="11" t="s">
        <v>12</v>
      </c>
      <c r="T17" s="17">
        <v>15</v>
      </c>
      <c r="U17" s="28">
        <v>0</v>
      </c>
      <c r="V17" s="17">
        <v>0</v>
      </c>
      <c r="W17" s="17">
        <v>15</v>
      </c>
      <c r="X17" s="17" t="s">
        <v>12</v>
      </c>
      <c r="Y17" s="17" t="s">
        <v>14</v>
      </c>
      <c r="Z17" s="17" t="s">
        <v>13</v>
      </c>
      <c r="AA17" s="17" t="s">
        <v>13</v>
      </c>
      <c r="AB17" s="17" t="s">
        <v>13</v>
      </c>
      <c r="AC17" s="17" t="s">
        <v>13</v>
      </c>
      <c r="AD17" s="16" t="s">
        <v>13</v>
      </c>
      <c r="AE17" s="16" t="s">
        <v>174</v>
      </c>
      <c r="AF17" s="16" t="s">
        <v>175</v>
      </c>
      <c r="AG17" s="16" t="s">
        <v>212</v>
      </c>
      <c r="AH17" s="16" t="s">
        <v>213</v>
      </c>
    </row>
    <row r="18" spans="1:34">
      <c r="A18" s="15">
        <v>1708</v>
      </c>
      <c r="B18" s="9" t="s">
        <v>31</v>
      </c>
      <c r="C18" s="10" t="s">
        <v>6</v>
      </c>
      <c r="D18" s="10" t="s">
        <v>7</v>
      </c>
      <c r="E18" s="10">
        <v>12</v>
      </c>
      <c r="F18" s="10" t="s">
        <v>214</v>
      </c>
      <c r="G18" s="10" t="s">
        <v>195</v>
      </c>
      <c r="H18" s="10" t="s">
        <v>8</v>
      </c>
      <c r="I18" s="10" t="s">
        <v>9</v>
      </c>
      <c r="J18" s="10" t="s">
        <v>10</v>
      </c>
      <c r="K18" s="27">
        <v>7</v>
      </c>
      <c r="L18" s="28">
        <v>0</v>
      </c>
      <c r="M18" s="11">
        <v>0</v>
      </c>
      <c r="N18" s="27">
        <v>7</v>
      </c>
      <c r="O18" s="11" t="s">
        <v>11</v>
      </c>
      <c r="P18" s="11" t="s">
        <v>12</v>
      </c>
      <c r="Q18" s="11" t="s">
        <v>12</v>
      </c>
      <c r="R18" s="11" t="s">
        <v>11</v>
      </c>
      <c r="S18" s="11" t="s">
        <v>12</v>
      </c>
      <c r="T18" s="17">
        <v>7</v>
      </c>
      <c r="U18" s="28">
        <v>0</v>
      </c>
      <c r="V18" s="17">
        <v>0</v>
      </c>
      <c r="W18" s="17">
        <v>7</v>
      </c>
      <c r="X18" s="17" t="s">
        <v>12</v>
      </c>
      <c r="Y18" s="17" t="s">
        <v>16</v>
      </c>
      <c r="Z18" s="17" t="s">
        <v>13</v>
      </c>
      <c r="AA18" s="17" t="s">
        <v>13</v>
      </c>
      <c r="AB18" s="17" t="s">
        <v>13</v>
      </c>
      <c r="AC18" s="17" t="s">
        <v>13</v>
      </c>
      <c r="AD18" s="16" t="s">
        <v>13</v>
      </c>
      <c r="AE18" s="16" t="s">
        <v>178</v>
      </c>
      <c r="AF18" s="16" t="s">
        <v>179</v>
      </c>
      <c r="AG18" s="16" t="s">
        <v>184</v>
      </c>
      <c r="AH18" s="16" t="s">
        <v>185</v>
      </c>
    </row>
    <row r="19" spans="1:34">
      <c r="A19" s="15">
        <v>1717</v>
      </c>
      <c r="B19" s="9" t="s">
        <v>32</v>
      </c>
      <c r="C19" s="10" t="s">
        <v>6</v>
      </c>
      <c r="D19" s="10" t="s">
        <v>7</v>
      </c>
      <c r="E19" s="10">
        <v>36</v>
      </c>
      <c r="F19" s="10" t="s">
        <v>215</v>
      </c>
      <c r="G19" s="10" t="s">
        <v>187</v>
      </c>
      <c r="H19" s="10" t="s">
        <v>2500</v>
      </c>
      <c r="I19" s="10" t="s">
        <v>9</v>
      </c>
      <c r="J19" s="10" t="s">
        <v>10</v>
      </c>
      <c r="K19" s="27">
        <v>14</v>
      </c>
      <c r="L19" s="28">
        <v>0</v>
      </c>
      <c r="M19" s="11">
        <v>0</v>
      </c>
      <c r="N19" s="27">
        <v>14</v>
      </c>
      <c r="O19" s="11" t="s">
        <v>11</v>
      </c>
      <c r="P19" s="11" t="s">
        <v>12</v>
      </c>
      <c r="Q19" s="11" t="s">
        <v>11</v>
      </c>
      <c r="R19" s="11" t="s">
        <v>11</v>
      </c>
      <c r="S19" s="11" t="s">
        <v>12</v>
      </c>
      <c r="T19" s="17">
        <v>13</v>
      </c>
      <c r="U19" s="28">
        <v>0</v>
      </c>
      <c r="V19" s="17">
        <v>0</v>
      </c>
      <c r="W19" s="17">
        <v>13</v>
      </c>
      <c r="X19" s="17" t="s">
        <v>12</v>
      </c>
      <c r="Y19" s="17" t="s">
        <v>16</v>
      </c>
      <c r="Z19" s="17" t="s">
        <v>13</v>
      </c>
      <c r="AA19" s="17" t="s">
        <v>13</v>
      </c>
      <c r="AB19" s="17" t="s">
        <v>13</v>
      </c>
      <c r="AC19" s="17" t="s">
        <v>13</v>
      </c>
      <c r="AD19" s="16" t="s">
        <v>13</v>
      </c>
      <c r="AE19" s="16" t="s">
        <v>174</v>
      </c>
      <c r="AF19" s="16" t="s">
        <v>175</v>
      </c>
      <c r="AG19" s="16" t="s">
        <v>216</v>
      </c>
      <c r="AH19" s="16" t="s">
        <v>217</v>
      </c>
    </row>
    <row r="20" spans="1:34">
      <c r="A20" s="15">
        <v>1723</v>
      </c>
      <c r="B20" s="9" t="s">
        <v>33</v>
      </c>
      <c r="C20" s="10" t="s">
        <v>6</v>
      </c>
      <c r="D20" s="10" t="s">
        <v>7</v>
      </c>
      <c r="E20" s="10">
        <v>8</v>
      </c>
      <c r="F20" s="10" t="s">
        <v>218</v>
      </c>
      <c r="G20" s="10" t="s">
        <v>183</v>
      </c>
      <c r="H20" s="10" t="s">
        <v>8</v>
      </c>
      <c r="I20" s="10" t="s">
        <v>9</v>
      </c>
      <c r="J20" s="10" t="s">
        <v>10</v>
      </c>
      <c r="K20" s="27">
        <v>8</v>
      </c>
      <c r="L20" s="28">
        <v>0</v>
      </c>
      <c r="M20" s="11">
        <v>0</v>
      </c>
      <c r="N20" s="27">
        <v>8</v>
      </c>
      <c r="O20" s="11" t="s">
        <v>11</v>
      </c>
      <c r="P20" s="11" t="s">
        <v>12</v>
      </c>
      <c r="Q20" s="11" t="s">
        <v>11</v>
      </c>
      <c r="R20" s="11" t="s">
        <v>11</v>
      </c>
      <c r="S20" s="11" t="s">
        <v>12</v>
      </c>
      <c r="T20" s="17">
        <v>6</v>
      </c>
      <c r="U20" s="28">
        <v>0</v>
      </c>
      <c r="V20" s="17">
        <v>0</v>
      </c>
      <c r="W20" s="17">
        <v>6</v>
      </c>
      <c r="X20" s="17" t="s">
        <v>12</v>
      </c>
      <c r="Y20" s="17" t="s">
        <v>16</v>
      </c>
      <c r="Z20" s="17" t="s">
        <v>13</v>
      </c>
      <c r="AA20" s="17" t="s">
        <v>13</v>
      </c>
      <c r="AB20" s="17" t="s">
        <v>13</v>
      </c>
      <c r="AC20" s="17" t="s">
        <v>13</v>
      </c>
      <c r="AD20" s="16" t="s">
        <v>13</v>
      </c>
      <c r="AE20" s="16" t="s">
        <v>178</v>
      </c>
      <c r="AF20" s="16" t="s">
        <v>179</v>
      </c>
      <c r="AG20" s="16" t="s">
        <v>178</v>
      </c>
      <c r="AH20" s="16" t="s">
        <v>179</v>
      </c>
    </row>
    <row r="21" spans="1:34">
      <c r="A21" s="15">
        <v>1728</v>
      </c>
      <c r="B21" s="9" t="s">
        <v>34</v>
      </c>
      <c r="C21" s="10" t="s">
        <v>6</v>
      </c>
      <c r="D21" s="10" t="s">
        <v>7</v>
      </c>
      <c r="E21" s="10">
        <v>24</v>
      </c>
      <c r="F21" s="10" t="s">
        <v>219</v>
      </c>
      <c r="G21" s="10" t="s">
        <v>195</v>
      </c>
      <c r="H21" s="10" t="s">
        <v>8</v>
      </c>
      <c r="I21" s="10" t="s">
        <v>9</v>
      </c>
      <c r="J21" s="10" t="s">
        <v>10</v>
      </c>
      <c r="K21" s="27">
        <v>15</v>
      </c>
      <c r="L21" s="28">
        <v>0</v>
      </c>
      <c r="M21" s="11">
        <v>0</v>
      </c>
      <c r="N21" s="27">
        <v>15</v>
      </c>
      <c r="O21" s="11" t="s">
        <v>11</v>
      </c>
      <c r="P21" s="11" t="s">
        <v>12</v>
      </c>
      <c r="Q21" s="11" t="s">
        <v>12</v>
      </c>
      <c r="R21" s="11" t="s">
        <v>11</v>
      </c>
      <c r="S21" s="11" t="s">
        <v>12</v>
      </c>
      <c r="T21" s="17">
        <v>12</v>
      </c>
      <c r="U21" s="28">
        <v>0</v>
      </c>
      <c r="V21" s="17">
        <v>0</v>
      </c>
      <c r="W21" s="17">
        <v>12</v>
      </c>
      <c r="X21" s="17" t="s">
        <v>12</v>
      </c>
      <c r="Y21" s="17" t="s">
        <v>16</v>
      </c>
      <c r="Z21" s="17" t="s">
        <v>13</v>
      </c>
      <c r="AA21" s="17" t="s">
        <v>13</v>
      </c>
      <c r="AB21" s="17" t="s">
        <v>13</v>
      </c>
      <c r="AC21" s="17" t="s">
        <v>13</v>
      </c>
      <c r="AD21" s="16" t="s">
        <v>13</v>
      </c>
      <c r="AE21" s="16" t="s">
        <v>178</v>
      </c>
      <c r="AF21" s="16" t="s">
        <v>179</v>
      </c>
      <c r="AG21" s="16" t="s">
        <v>202</v>
      </c>
      <c r="AH21" s="16" t="s">
        <v>203</v>
      </c>
    </row>
    <row r="22" spans="1:34">
      <c r="A22" s="15">
        <v>1739</v>
      </c>
      <c r="B22" s="9" t="s">
        <v>35</v>
      </c>
      <c r="C22" s="10" t="s">
        <v>6</v>
      </c>
      <c r="D22" s="10" t="s">
        <v>7</v>
      </c>
      <c r="E22" s="10">
        <v>21</v>
      </c>
      <c r="F22" s="10" t="s">
        <v>220</v>
      </c>
      <c r="G22" s="10" t="s">
        <v>187</v>
      </c>
      <c r="H22" s="10" t="s">
        <v>2500</v>
      </c>
      <c r="I22" s="10" t="s">
        <v>9</v>
      </c>
      <c r="J22" s="10" t="s">
        <v>10</v>
      </c>
      <c r="K22" s="27">
        <v>14</v>
      </c>
      <c r="L22" s="28">
        <v>0</v>
      </c>
      <c r="M22" s="11">
        <v>0</v>
      </c>
      <c r="N22" s="27">
        <v>14</v>
      </c>
      <c r="O22" s="11" t="s">
        <v>11</v>
      </c>
      <c r="P22" s="11" t="s">
        <v>12</v>
      </c>
      <c r="Q22" s="11" t="s">
        <v>12</v>
      </c>
      <c r="R22" s="11" t="s">
        <v>11</v>
      </c>
      <c r="S22" s="11" t="s">
        <v>12</v>
      </c>
      <c r="T22" s="17">
        <v>11</v>
      </c>
      <c r="U22" s="28">
        <v>0</v>
      </c>
      <c r="V22" s="17">
        <v>0</v>
      </c>
      <c r="W22" s="17">
        <v>11</v>
      </c>
      <c r="X22" s="17" t="s">
        <v>12</v>
      </c>
      <c r="Y22" s="17" t="s">
        <v>16</v>
      </c>
      <c r="Z22" s="17" t="s">
        <v>13</v>
      </c>
      <c r="AA22" s="17" t="s">
        <v>13</v>
      </c>
      <c r="AB22" s="17" t="s">
        <v>13</v>
      </c>
      <c r="AC22" s="17" t="s">
        <v>13</v>
      </c>
      <c r="AD22" s="16" t="s">
        <v>13</v>
      </c>
      <c r="AE22" s="16" t="s">
        <v>174</v>
      </c>
      <c r="AF22" s="16" t="s">
        <v>175</v>
      </c>
      <c r="AG22" s="16" t="s">
        <v>221</v>
      </c>
      <c r="AH22" s="16" t="s">
        <v>222</v>
      </c>
    </row>
    <row r="23" spans="1:34">
      <c r="A23" s="15">
        <v>1793</v>
      </c>
      <c r="B23" s="9" t="s">
        <v>36</v>
      </c>
      <c r="C23" s="10" t="s">
        <v>6</v>
      </c>
      <c r="D23" s="10" t="s">
        <v>7</v>
      </c>
      <c r="E23" s="10">
        <v>17</v>
      </c>
      <c r="F23" s="10" t="s">
        <v>207</v>
      </c>
      <c r="G23" s="10" t="s">
        <v>177</v>
      </c>
      <c r="H23" s="10" t="s">
        <v>8</v>
      </c>
      <c r="I23" s="10" t="s">
        <v>9</v>
      </c>
      <c r="J23" s="10" t="s">
        <v>10</v>
      </c>
      <c r="K23" s="27">
        <v>15</v>
      </c>
      <c r="L23" s="28">
        <v>0.13333333333333333</v>
      </c>
      <c r="M23" s="11">
        <v>2</v>
      </c>
      <c r="N23" s="27">
        <v>13</v>
      </c>
      <c r="O23" s="11" t="s">
        <v>11</v>
      </c>
      <c r="P23" s="11" t="s">
        <v>12</v>
      </c>
      <c r="Q23" s="11" t="s">
        <v>12</v>
      </c>
      <c r="R23" s="11" t="s">
        <v>11</v>
      </c>
      <c r="S23" s="11" t="s">
        <v>12</v>
      </c>
      <c r="T23" s="17">
        <v>15</v>
      </c>
      <c r="U23" s="28">
        <v>0</v>
      </c>
      <c r="V23" s="17">
        <v>0</v>
      </c>
      <c r="W23" s="17">
        <v>15</v>
      </c>
      <c r="X23" s="17" t="s">
        <v>12</v>
      </c>
      <c r="Y23" s="17" t="s">
        <v>14</v>
      </c>
      <c r="Z23" s="17" t="s">
        <v>13</v>
      </c>
      <c r="AA23" s="17" t="s">
        <v>13</v>
      </c>
      <c r="AB23" s="17" t="s">
        <v>13</v>
      </c>
      <c r="AC23" s="17" t="s">
        <v>13</v>
      </c>
      <c r="AD23" s="16" t="s">
        <v>13</v>
      </c>
      <c r="AE23" s="16" t="s">
        <v>174</v>
      </c>
      <c r="AF23" s="16" t="s">
        <v>175</v>
      </c>
      <c r="AG23" s="16" t="s">
        <v>221</v>
      </c>
      <c r="AH23" s="16" t="s">
        <v>222</v>
      </c>
    </row>
    <row r="24" spans="1:34">
      <c r="A24" s="15">
        <v>1794</v>
      </c>
      <c r="B24" s="9" t="s">
        <v>37</v>
      </c>
      <c r="C24" s="10" t="s">
        <v>6</v>
      </c>
      <c r="D24" s="10" t="s">
        <v>7</v>
      </c>
      <c r="E24" s="10">
        <v>18</v>
      </c>
      <c r="F24" s="10" t="s">
        <v>207</v>
      </c>
      <c r="G24" s="10" t="s">
        <v>187</v>
      </c>
      <c r="H24" s="10" t="s">
        <v>8</v>
      </c>
      <c r="I24" s="10" t="s">
        <v>9</v>
      </c>
      <c r="J24" s="10" t="s">
        <v>10</v>
      </c>
      <c r="K24" s="27">
        <v>12</v>
      </c>
      <c r="L24" s="28">
        <v>0</v>
      </c>
      <c r="M24" s="11">
        <v>0</v>
      </c>
      <c r="N24" s="27">
        <v>12</v>
      </c>
      <c r="O24" s="11" t="s">
        <v>11</v>
      </c>
      <c r="P24" s="11" t="s">
        <v>12</v>
      </c>
      <c r="Q24" s="11" t="s">
        <v>12</v>
      </c>
      <c r="R24" s="11" t="s">
        <v>11</v>
      </c>
      <c r="S24" s="11" t="s">
        <v>12</v>
      </c>
      <c r="T24" s="17">
        <v>8</v>
      </c>
      <c r="U24" s="28">
        <v>0</v>
      </c>
      <c r="V24" s="17">
        <v>0</v>
      </c>
      <c r="W24" s="17">
        <v>8</v>
      </c>
      <c r="X24" s="17" t="s">
        <v>12</v>
      </c>
      <c r="Y24" s="17" t="s">
        <v>16</v>
      </c>
      <c r="Z24" s="17" t="s">
        <v>13</v>
      </c>
      <c r="AA24" s="17" t="s">
        <v>13</v>
      </c>
      <c r="AB24" s="17" t="s">
        <v>13</v>
      </c>
      <c r="AC24" s="17" t="s">
        <v>13</v>
      </c>
      <c r="AD24" s="16" t="s">
        <v>13</v>
      </c>
      <c r="AE24" s="16" t="s">
        <v>174</v>
      </c>
      <c r="AF24" s="16" t="s">
        <v>175</v>
      </c>
      <c r="AG24" s="16" t="s">
        <v>221</v>
      </c>
      <c r="AH24" s="16" t="s">
        <v>222</v>
      </c>
    </row>
    <row r="25" spans="1:34">
      <c r="A25" s="15">
        <v>1833</v>
      </c>
      <c r="B25" s="9" t="s">
        <v>38</v>
      </c>
      <c r="C25" s="10" t="s">
        <v>6</v>
      </c>
      <c r="D25" s="10" t="s">
        <v>7</v>
      </c>
      <c r="E25" s="10">
        <v>37</v>
      </c>
      <c r="F25" s="10" t="s">
        <v>223</v>
      </c>
      <c r="G25" s="10" t="s">
        <v>183</v>
      </c>
      <c r="H25" s="10" t="s">
        <v>8</v>
      </c>
      <c r="I25" s="10" t="s">
        <v>9</v>
      </c>
      <c r="J25" s="10" t="s">
        <v>10</v>
      </c>
      <c r="K25" s="27">
        <v>15</v>
      </c>
      <c r="L25" s="28">
        <v>0</v>
      </c>
      <c r="M25" s="11">
        <v>0</v>
      </c>
      <c r="N25" s="27">
        <v>15</v>
      </c>
      <c r="O25" s="11" t="s">
        <v>11</v>
      </c>
      <c r="P25" s="11" t="s">
        <v>12</v>
      </c>
      <c r="Q25" s="11" t="s">
        <v>12</v>
      </c>
      <c r="R25" s="11" t="s">
        <v>11</v>
      </c>
      <c r="S25" s="11" t="s">
        <v>12</v>
      </c>
      <c r="T25" s="17">
        <v>15</v>
      </c>
      <c r="U25" s="28">
        <v>0</v>
      </c>
      <c r="V25" s="17">
        <v>0</v>
      </c>
      <c r="W25" s="17">
        <v>15</v>
      </c>
      <c r="X25" s="17" t="s">
        <v>11</v>
      </c>
      <c r="Y25" s="17" t="s">
        <v>14</v>
      </c>
      <c r="Z25" s="17" t="s">
        <v>13</v>
      </c>
      <c r="AA25" s="17" t="s">
        <v>13</v>
      </c>
      <c r="AB25" s="17" t="s">
        <v>13</v>
      </c>
      <c r="AC25" s="17" t="s">
        <v>13</v>
      </c>
      <c r="AD25" s="16" t="s">
        <v>13</v>
      </c>
      <c r="AE25" s="16" t="s">
        <v>178</v>
      </c>
      <c r="AF25" s="16" t="s">
        <v>179</v>
      </c>
      <c r="AG25" s="16" t="s">
        <v>224</v>
      </c>
      <c r="AH25" s="16" t="s">
        <v>225</v>
      </c>
    </row>
    <row r="26" spans="1:34">
      <c r="A26" s="15">
        <v>1861</v>
      </c>
      <c r="B26" s="9" t="s">
        <v>39</v>
      </c>
      <c r="C26" s="10" t="s">
        <v>6</v>
      </c>
      <c r="D26" s="10" t="s">
        <v>7</v>
      </c>
      <c r="E26" s="10">
        <v>42</v>
      </c>
      <c r="F26" s="10" t="s">
        <v>226</v>
      </c>
      <c r="G26" s="10" t="s">
        <v>191</v>
      </c>
      <c r="H26" s="10" t="s">
        <v>8</v>
      </c>
      <c r="I26" s="10" t="s">
        <v>9</v>
      </c>
      <c r="J26" s="10" t="s">
        <v>10</v>
      </c>
      <c r="K26" s="27">
        <v>7</v>
      </c>
      <c r="L26" s="28">
        <v>0</v>
      </c>
      <c r="M26" s="11">
        <v>0</v>
      </c>
      <c r="N26" s="27">
        <v>7</v>
      </c>
      <c r="O26" s="11" t="s">
        <v>11</v>
      </c>
      <c r="P26" s="11" t="s">
        <v>12</v>
      </c>
      <c r="Q26" s="11" t="s">
        <v>11</v>
      </c>
      <c r="R26" s="11" t="s">
        <v>11</v>
      </c>
      <c r="S26" s="11" t="s">
        <v>12</v>
      </c>
      <c r="T26" s="17">
        <v>8</v>
      </c>
      <c r="U26" s="28">
        <v>0</v>
      </c>
      <c r="V26" s="17">
        <v>0</v>
      </c>
      <c r="W26" s="17">
        <v>8</v>
      </c>
      <c r="X26" s="17" t="s">
        <v>11</v>
      </c>
      <c r="Y26" s="17" t="s">
        <v>16</v>
      </c>
      <c r="Z26" s="17" t="s">
        <v>13</v>
      </c>
      <c r="AA26" s="17" t="s">
        <v>13</v>
      </c>
      <c r="AB26" s="17" t="s">
        <v>13</v>
      </c>
      <c r="AC26" s="17" t="s">
        <v>13</v>
      </c>
      <c r="AD26" s="16" t="s">
        <v>13</v>
      </c>
      <c r="AE26" s="16" t="s">
        <v>178</v>
      </c>
      <c r="AF26" s="16" t="s">
        <v>179</v>
      </c>
      <c r="AG26" s="16" t="s">
        <v>224</v>
      </c>
      <c r="AH26" s="16" t="s">
        <v>225</v>
      </c>
    </row>
    <row r="27" spans="1:34">
      <c r="A27" s="15">
        <v>1904</v>
      </c>
      <c r="B27" s="9" t="s">
        <v>40</v>
      </c>
      <c r="C27" s="10" t="s">
        <v>6</v>
      </c>
      <c r="D27" s="10" t="s">
        <v>7</v>
      </c>
      <c r="E27" s="10">
        <v>23</v>
      </c>
      <c r="F27" s="10" t="s">
        <v>227</v>
      </c>
      <c r="G27" s="10" t="s">
        <v>195</v>
      </c>
      <c r="H27" s="10" t="s">
        <v>8</v>
      </c>
      <c r="I27" s="10" t="s">
        <v>9</v>
      </c>
      <c r="J27" s="10" t="s">
        <v>10</v>
      </c>
      <c r="K27" s="27">
        <v>7</v>
      </c>
      <c r="L27" s="28">
        <v>0.14285714285714285</v>
      </c>
      <c r="M27" s="11">
        <v>1</v>
      </c>
      <c r="N27" s="27">
        <v>6</v>
      </c>
      <c r="O27" s="11" t="s">
        <v>11</v>
      </c>
      <c r="P27" s="11" t="s">
        <v>12</v>
      </c>
      <c r="Q27" s="11" t="s">
        <v>12</v>
      </c>
      <c r="R27" s="11" t="s">
        <v>11</v>
      </c>
      <c r="S27" s="11" t="s">
        <v>12</v>
      </c>
      <c r="T27" s="17">
        <v>6</v>
      </c>
      <c r="U27" s="28">
        <v>0</v>
      </c>
      <c r="V27" s="17">
        <v>0</v>
      </c>
      <c r="W27" s="17">
        <v>6</v>
      </c>
      <c r="X27" s="17" t="s">
        <v>12</v>
      </c>
      <c r="Y27" s="17" t="s">
        <v>16</v>
      </c>
      <c r="Z27" s="17" t="s">
        <v>13</v>
      </c>
      <c r="AA27" s="17" t="s">
        <v>13</v>
      </c>
      <c r="AB27" s="17" t="s">
        <v>13</v>
      </c>
      <c r="AC27" s="17" t="s">
        <v>13</v>
      </c>
      <c r="AD27" s="16" t="s">
        <v>13</v>
      </c>
      <c r="AE27" s="16" t="s">
        <v>178</v>
      </c>
      <c r="AF27" s="16" t="s">
        <v>179</v>
      </c>
      <c r="AG27" s="16" t="s">
        <v>196</v>
      </c>
      <c r="AH27" s="16" t="s">
        <v>197</v>
      </c>
    </row>
    <row r="28" spans="1:34">
      <c r="A28" s="15">
        <v>1906</v>
      </c>
      <c r="B28" s="9" t="s">
        <v>41</v>
      </c>
      <c r="C28" s="10" t="s">
        <v>6</v>
      </c>
      <c r="D28" s="10" t="s">
        <v>7</v>
      </c>
      <c r="E28" s="10">
        <v>23</v>
      </c>
      <c r="F28" s="10" t="s">
        <v>227</v>
      </c>
      <c r="G28" s="10" t="s">
        <v>195</v>
      </c>
      <c r="H28" s="10" t="s">
        <v>8</v>
      </c>
      <c r="I28" s="10" t="s">
        <v>9</v>
      </c>
      <c r="J28" s="10" t="s">
        <v>10</v>
      </c>
      <c r="K28" s="27">
        <v>9</v>
      </c>
      <c r="L28" s="28">
        <v>0</v>
      </c>
      <c r="M28" s="11">
        <v>0</v>
      </c>
      <c r="N28" s="27">
        <v>9</v>
      </c>
      <c r="O28" s="11" t="s">
        <v>11</v>
      </c>
      <c r="P28" s="11" t="s">
        <v>11</v>
      </c>
      <c r="Q28" s="11" t="s">
        <v>11</v>
      </c>
      <c r="R28" s="11" t="s">
        <v>11</v>
      </c>
      <c r="S28" s="11" t="s">
        <v>12</v>
      </c>
      <c r="T28" s="17">
        <v>5</v>
      </c>
      <c r="U28" s="28">
        <v>0</v>
      </c>
      <c r="V28" s="17">
        <v>0</v>
      </c>
      <c r="W28" s="17">
        <v>5</v>
      </c>
      <c r="X28" s="17" t="s">
        <v>12</v>
      </c>
      <c r="Y28" s="17" t="s">
        <v>16</v>
      </c>
      <c r="Z28" s="17" t="s">
        <v>13</v>
      </c>
      <c r="AA28" s="17" t="s">
        <v>13</v>
      </c>
      <c r="AB28" s="17" t="s">
        <v>13</v>
      </c>
      <c r="AC28" s="17" t="s">
        <v>13</v>
      </c>
      <c r="AD28" s="16" t="s">
        <v>13</v>
      </c>
      <c r="AE28" s="16" t="s">
        <v>178</v>
      </c>
      <c r="AF28" s="16" t="s">
        <v>179</v>
      </c>
      <c r="AG28" s="16" t="s">
        <v>196</v>
      </c>
      <c r="AH28" s="16" t="s">
        <v>197</v>
      </c>
    </row>
    <row r="29" spans="1:34">
      <c r="A29" s="15">
        <v>1918</v>
      </c>
      <c r="B29" s="9" t="s">
        <v>42</v>
      </c>
      <c r="C29" s="10" t="s">
        <v>6</v>
      </c>
      <c r="D29" s="10" t="s">
        <v>7</v>
      </c>
      <c r="E29" s="10">
        <v>25</v>
      </c>
      <c r="F29" s="10" t="s">
        <v>208</v>
      </c>
      <c r="G29" s="10" t="s">
        <v>187</v>
      </c>
      <c r="H29" s="10" t="s">
        <v>2500</v>
      </c>
      <c r="I29" s="10" t="s">
        <v>9</v>
      </c>
      <c r="J29" s="10" t="s">
        <v>10</v>
      </c>
      <c r="K29" s="27">
        <v>9</v>
      </c>
      <c r="L29" s="28">
        <v>0</v>
      </c>
      <c r="M29" s="11">
        <v>0</v>
      </c>
      <c r="N29" s="27">
        <v>9</v>
      </c>
      <c r="O29" s="11" t="s">
        <v>11</v>
      </c>
      <c r="P29" s="11" t="s">
        <v>12</v>
      </c>
      <c r="Q29" s="11" t="s">
        <v>12</v>
      </c>
      <c r="R29" s="11" t="s">
        <v>11</v>
      </c>
      <c r="S29" s="11" t="s">
        <v>12</v>
      </c>
      <c r="T29" s="17">
        <v>5</v>
      </c>
      <c r="U29" s="28">
        <v>0</v>
      </c>
      <c r="V29" s="17">
        <v>0</v>
      </c>
      <c r="W29" s="17">
        <v>5</v>
      </c>
      <c r="X29" s="17" t="s">
        <v>11</v>
      </c>
      <c r="Y29" s="17" t="s">
        <v>16</v>
      </c>
      <c r="Z29" s="17" t="s">
        <v>13</v>
      </c>
      <c r="AA29" s="17" t="s">
        <v>13</v>
      </c>
      <c r="AB29" s="17" t="s">
        <v>13</v>
      </c>
      <c r="AC29" s="17" t="s">
        <v>13</v>
      </c>
      <c r="AD29" s="16" t="s">
        <v>13</v>
      </c>
      <c r="AE29" s="16" t="s">
        <v>178</v>
      </c>
      <c r="AF29" s="16" t="s">
        <v>179</v>
      </c>
      <c r="AG29" s="16" t="s">
        <v>202</v>
      </c>
      <c r="AH29" s="16" t="s">
        <v>203</v>
      </c>
    </row>
    <row r="30" spans="1:34">
      <c r="A30" s="15">
        <v>1966</v>
      </c>
      <c r="B30" s="9" t="s">
        <v>43</v>
      </c>
      <c r="C30" s="10" t="s">
        <v>6</v>
      </c>
      <c r="D30" s="10" t="s">
        <v>7</v>
      </c>
      <c r="E30" s="10">
        <v>40</v>
      </c>
      <c r="F30" s="10" t="s">
        <v>209</v>
      </c>
      <c r="G30" s="10" t="s">
        <v>183</v>
      </c>
      <c r="H30" s="10" t="s">
        <v>8</v>
      </c>
      <c r="I30" s="10" t="s">
        <v>9</v>
      </c>
      <c r="J30" s="10" t="s">
        <v>10</v>
      </c>
      <c r="K30" s="27">
        <v>10</v>
      </c>
      <c r="L30" s="28">
        <v>0</v>
      </c>
      <c r="M30" s="11">
        <v>0</v>
      </c>
      <c r="N30" s="27">
        <v>10</v>
      </c>
      <c r="O30" s="11" t="s">
        <v>11</v>
      </c>
      <c r="P30" s="11" t="s">
        <v>12</v>
      </c>
      <c r="Q30" s="11" t="s">
        <v>12</v>
      </c>
      <c r="R30" s="11" t="s">
        <v>11</v>
      </c>
      <c r="S30" s="11" t="s">
        <v>12</v>
      </c>
      <c r="T30" s="17">
        <v>11</v>
      </c>
      <c r="U30" s="28">
        <v>0.18181818181818182</v>
      </c>
      <c r="V30" s="17">
        <v>2</v>
      </c>
      <c r="W30" s="17">
        <v>9</v>
      </c>
      <c r="X30" s="17" t="s">
        <v>12</v>
      </c>
      <c r="Y30" s="17" t="s">
        <v>14</v>
      </c>
      <c r="Z30" s="17" t="s">
        <v>13</v>
      </c>
      <c r="AA30" s="17" t="s">
        <v>13</v>
      </c>
      <c r="AB30" s="17" t="s">
        <v>13</v>
      </c>
      <c r="AC30" s="17" t="s">
        <v>13</v>
      </c>
      <c r="AD30" s="16" t="s">
        <v>13</v>
      </c>
      <c r="AE30" s="16" t="s">
        <v>174</v>
      </c>
      <c r="AF30" s="16" t="s">
        <v>175</v>
      </c>
      <c r="AG30" s="16" t="s">
        <v>212</v>
      </c>
      <c r="AH30" s="16" t="s">
        <v>213</v>
      </c>
    </row>
    <row r="31" spans="1:34">
      <c r="A31" s="15">
        <v>2040</v>
      </c>
      <c r="B31" s="9" t="s">
        <v>44</v>
      </c>
      <c r="C31" s="10" t="s">
        <v>6</v>
      </c>
      <c r="D31" s="10" t="s">
        <v>7</v>
      </c>
      <c r="E31" s="10">
        <v>24</v>
      </c>
      <c r="F31" s="10" t="s">
        <v>204</v>
      </c>
      <c r="G31" s="10" t="s">
        <v>195</v>
      </c>
      <c r="H31" s="10" t="s">
        <v>8</v>
      </c>
      <c r="I31" s="10" t="s">
        <v>9</v>
      </c>
      <c r="J31" s="10" t="s">
        <v>10</v>
      </c>
      <c r="K31" s="27">
        <v>5</v>
      </c>
      <c r="L31" s="28">
        <v>0</v>
      </c>
      <c r="M31" s="11">
        <v>0</v>
      </c>
      <c r="N31" s="27">
        <v>5</v>
      </c>
      <c r="O31" s="11" t="s">
        <v>11</v>
      </c>
      <c r="P31" s="11" t="s">
        <v>12</v>
      </c>
      <c r="Q31" s="11" t="s">
        <v>12</v>
      </c>
      <c r="R31" s="11" t="s">
        <v>11</v>
      </c>
      <c r="S31" s="11" t="s">
        <v>12</v>
      </c>
      <c r="T31" s="17">
        <v>5</v>
      </c>
      <c r="U31" s="28">
        <v>0</v>
      </c>
      <c r="V31" s="17">
        <v>0</v>
      </c>
      <c r="W31" s="17">
        <v>5</v>
      </c>
      <c r="X31" s="17" t="s">
        <v>12</v>
      </c>
      <c r="Y31" s="17" t="s">
        <v>16</v>
      </c>
      <c r="Z31" s="17" t="s">
        <v>13</v>
      </c>
      <c r="AA31" s="17" t="s">
        <v>13</v>
      </c>
      <c r="AB31" s="17" t="s">
        <v>13</v>
      </c>
      <c r="AC31" s="17" t="s">
        <v>13</v>
      </c>
      <c r="AD31" s="16" t="s">
        <v>13</v>
      </c>
      <c r="AE31" s="16" t="s">
        <v>178</v>
      </c>
      <c r="AF31" s="16" t="s">
        <v>179</v>
      </c>
      <c r="AG31" s="16" t="s">
        <v>228</v>
      </c>
      <c r="AH31" s="16" t="s">
        <v>229</v>
      </c>
    </row>
    <row r="32" spans="1:34">
      <c r="A32" s="15">
        <v>2272</v>
      </c>
      <c r="B32" s="9" t="s">
        <v>45</v>
      </c>
      <c r="C32" s="10" t="s">
        <v>6</v>
      </c>
      <c r="D32" s="10" t="s">
        <v>7</v>
      </c>
      <c r="E32" s="10">
        <v>41</v>
      </c>
      <c r="F32" s="10" t="s">
        <v>230</v>
      </c>
      <c r="G32" s="10" t="s">
        <v>177</v>
      </c>
      <c r="H32" s="10" t="s">
        <v>8</v>
      </c>
      <c r="I32" s="10" t="s">
        <v>9</v>
      </c>
      <c r="J32" s="10" t="s">
        <v>10</v>
      </c>
      <c r="K32" s="27">
        <v>15</v>
      </c>
      <c r="L32" s="28">
        <v>0</v>
      </c>
      <c r="M32" s="11">
        <v>0</v>
      </c>
      <c r="N32" s="27">
        <v>15</v>
      </c>
      <c r="O32" s="11" t="s">
        <v>11</v>
      </c>
      <c r="P32" s="11" t="s">
        <v>12</v>
      </c>
      <c r="Q32" s="11" t="s">
        <v>12</v>
      </c>
      <c r="R32" s="11" t="s">
        <v>11</v>
      </c>
      <c r="S32" s="11" t="s">
        <v>12</v>
      </c>
      <c r="T32" s="17">
        <v>15</v>
      </c>
      <c r="U32" s="28">
        <v>0</v>
      </c>
      <c r="V32" s="17">
        <v>0</v>
      </c>
      <c r="W32" s="17">
        <v>15</v>
      </c>
      <c r="X32" s="17" t="s">
        <v>12</v>
      </c>
      <c r="Y32" s="17" t="s">
        <v>16</v>
      </c>
      <c r="Z32" s="17" t="s">
        <v>13</v>
      </c>
      <c r="AA32" s="17" t="s">
        <v>13</v>
      </c>
      <c r="AB32" s="17" t="s">
        <v>13</v>
      </c>
      <c r="AC32" s="17" t="s">
        <v>13</v>
      </c>
      <c r="AD32" s="16" t="s">
        <v>13</v>
      </c>
      <c r="AE32" s="16" t="s">
        <v>174</v>
      </c>
      <c r="AF32" s="16" t="s">
        <v>175</v>
      </c>
      <c r="AG32" s="16" t="s">
        <v>174</v>
      </c>
      <c r="AH32" s="16" t="s">
        <v>175</v>
      </c>
    </row>
    <row r="33" spans="1:34">
      <c r="A33" s="15">
        <v>2292</v>
      </c>
      <c r="B33" s="9" t="s">
        <v>46</v>
      </c>
      <c r="C33" s="10" t="s">
        <v>6</v>
      </c>
      <c r="D33" s="10" t="s">
        <v>7</v>
      </c>
      <c r="E33" s="10">
        <v>25</v>
      </c>
      <c r="F33" s="10" t="s">
        <v>208</v>
      </c>
      <c r="G33" s="10" t="s">
        <v>187</v>
      </c>
      <c r="H33" s="10" t="s">
        <v>2500</v>
      </c>
      <c r="I33" s="10" t="s">
        <v>9</v>
      </c>
      <c r="J33" s="10" t="s">
        <v>10</v>
      </c>
      <c r="K33" s="27">
        <v>9</v>
      </c>
      <c r="L33" s="28">
        <v>0</v>
      </c>
      <c r="M33" s="11">
        <v>0</v>
      </c>
      <c r="N33" s="27">
        <v>9</v>
      </c>
      <c r="O33" s="11" t="s">
        <v>11</v>
      </c>
      <c r="P33" s="11" t="s">
        <v>12</v>
      </c>
      <c r="Q33" s="11" t="s">
        <v>12</v>
      </c>
      <c r="R33" s="11" t="s">
        <v>11</v>
      </c>
      <c r="S33" s="11" t="s">
        <v>12</v>
      </c>
      <c r="T33" s="17">
        <v>7</v>
      </c>
      <c r="U33" s="28">
        <v>0</v>
      </c>
      <c r="V33" s="17">
        <v>0</v>
      </c>
      <c r="W33" s="17">
        <v>7</v>
      </c>
      <c r="X33" s="17" t="s">
        <v>11</v>
      </c>
      <c r="Y33" s="17" t="s">
        <v>16</v>
      </c>
      <c r="Z33" s="17" t="s">
        <v>13</v>
      </c>
      <c r="AA33" s="17" t="s">
        <v>13</v>
      </c>
      <c r="AB33" s="17" t="s">
        <v>13</v>
      </c>
      <c r="AC33" s="17" t="s">
        <v>13</v>
      </c>
      <c r="AD33" s="16" t="s">
        <v>13</v>
      </c>
      <c r="AE33" s="16" t="s">
        <v>178</v>
      </c>
      <c r="AF33" s="16" t="s">
        <v>179</v>
      </c>
      <c r="AG33" s="16" t="s">
        <v>202</v>
      </c>
      <c r="AH33" s="16" t="s">
        <v>203</v>
      </c>
    </row>
    <row r="34" spans="1:34">
      <c r="A34" s="15">
        <v>2351</v>
      </c>
      <c r="B34" s="9" t="s">
        <v>47</v>
      </c>
      <c r="C34" s="10" t="s">
        <v>6</v>
      </c>
      <c r="D34" s="10" t="s">
        <v>7</v>
      </c>
      <c r="E34" s="10">
        <v>24</v>
      </c>
      <c r="F34" s="10" t="s">
        <v>231</v>
      </c>
      <c r="G34" s="10" t="s">
        <v>195</v>
      </c>
      <c r="H34" s="10" t="s">
        <v>8</v>
      </c>
      <c r="I34" s="10" t="s">
        <v>9</v>
      </c>
      <c r="J34" s="10" t="s">
        <v>10</v>
      </c>
      <c r="K34" s="27">
        <v>5</v>
      </c>
      <c r="L34" s="28">
        <v>0</v>
      </c>
      <c r="M34" s="11">
        <v>0</v>
      </c>
      <c r="N34" s="27">
        <v>5</v>
      </c>
      <c r="O34" s="11" t="s">
        <v>11</v>
      </c>
      <c r="P34" s="11" t="s">
        <v>11</v>
      </c>
      <c r="Q34" s="11" t="s">
        <v>11</v>
      </c>
      <c r="R34" s="11" t="s">
        <v>11</v>
      </c>
      <c r="S34" s="11" t="s">
        <v>12</v>
      </c>
      <c r="T34" s="17">
        <v>5</v>
      </c>
      <c r="U34" s="28">
        <v>0</v>
      </c>
      <c r="V34" s="17">
        <v>0</v>
      </c>
      <c r="W34" s="17">
        <v>5</v>
      </c>
      <c r="X34" s="17" t="s">
        <v>12</v>
      </c>
      <c r="Y34" s="17" t="s">
        <v>16</v>
      </c>
      <c r="Z34" s="17" t="s">
        <v>13</v>
      </c>
      <c r="AA34" s="17" t="s">
        <v>13</v>
      </c>
      <c r="AB34" s="17" t="s">
        <v>13</v>
      </c>
      <c r="AC34" s="17" t="s">
        <v>13</v>
      </c>
      <c r="AD34" s="16" t="s">
        <v>13</v>
      </c>
      <c r="AE34" s="16" t="s">
        <v>178</v>
      </c>
      <c r="AF34" s="16" t="s">
        <v>179</v>
      </c>
      <c r="AG34" s="16" t="s">
        <v>202</v>
      </c>
      <c r="AH34" s="16" t="s">
        <v>203</v>
      </c>
    </row>
    <row r="35" spans="1:34">
      <c r="A35" s="15">
        <v>2373</v>
      </c>
      <c r="B35" s="9" t="s">
        <v>48</v>
      </c>
      <c r="C35" s="10" t="s">
        <v>6</v>
      </c>
      <c r="D35" s="10" t="s">
        <v>7</v>
      </c>
      <c r="E35" s="10">
        <v>29</v>
      </c>
      <c r="F35" s="10" t="s">
        <v>198</v>
      </c>
      <c r="G35" s="10" t="s">
        <v>199</v>
      </c>
      <c r="H35" s="10" t="s">
        <v>8</v>
      </c>
      <c r="I35" s="10" t="s">
        <v>9</v>
      </c>
      <c r="J35" s="10" t="s">
        <v>10</v>
      </c>
      <c r="K35" s="27">
        <v>5</v>
      </c>
      <c r="L35" s="28">
        <v>0</v>
      </c>
      <c r="M35" s="11">
        <v>0</v>
      </c>
      <c r="N35" s="27">
        <v>5</v>
      </c>
      <c r="O35" s="11" t="s">
        <v>11</v>
      </c>
      <c r="P35" s="11" t="s">
        <v>12</v>
      </c>
      <c r="Q35" s="11" t="s">
        <v>12</v>
      </c>
      <c r="R35" s="11" t="s">
        <v>11</v>
      </c>
      <c r="S35" s="11" t="s">
        <v>12</v>
      </c>
      <c r="T35" s="17">
        <v>5</v>
      </c>
      <c r="U35" s="28">
        <v>0</v>
      </c>
      <c r="V35" s="17">
        <v>0</v>
      </c>
      <c r="W35" s="17">
        <v>5</v>
      </c>
      <c r="X35" s="17" t="s">
        <v>12</v>
      </c>
      <c r="Y35" s="17" t="s">
        <v>16</v>
      </c>
      <c r="Z35" s="17" t="s">
        <v>13</v>
      </c>
      <c r="AA35" s="17" t="s">
        <v>13</v>
      </c>
      <c r="AB35" s="17" t="s">
        <v>13</v>
      </c>
      <c r="AC35" s="17" t="s">
        <v>13</v>
      </c>
      <c r="AD35" s="16" t="s">
        <v>13</v>
      </c>
      <c r="AE35" s="16" t="s">
        <v>178</v>
      </c>
      <c r="AF35" s="16" t="s">
        <v>179</v>
      </c>
      <c r="AG35" s="16" t="s">
        <v>228</v>
      </c>
      <c r="AH35" s="16" t="s">
        <v>229</v>
      </c>
    </row>
    <row r="36" spans="1:34">
      <c r="A36" s="15">
        <v>2388</v>
      </c>
      <c r="B36" s="9" t="s">
        <v>49</v>
      </c>
      <c r="C36" s="10" t="s">
        <v>6</v>
      </c>
      <c r="D36" s="10" t="s">
        <v>7</v>
      </c>
      <c r="E36" s="10">
        <v>25</v>
      </c>
      <c r="F36" s="10" t="s">
        <v>208</v>
      </c>
      <c r="G36" s="10" t="s">
        <v>187</v>
      </c>
      <c r="H36" s="10" t="s">
        <v>8</v>
      </c>
      <c r="I36" s="10" t="s">
        <v>9</v>
      </c>
      <c r="J36" s="10" t="s">
        <v>10</v>
      </c>
      <c r="K36" s="27">
        <v>12</v>
      </c>
      <c r="L36" s="28">
        <v>0</v>
      </c>
      <c r="M36" s="11">
        <v>0</v>
      </c>
      <c r="N36" s="27">
        <v>12</v>
      </c>
      <c r="O36" s="11" t="s">
        <v>11</v>
      </c>
      <c r="P36" s="11" t="s">
        <v>12</v>
      </c>
      <c r="Q36" s="11" t="s">
        <v>12</v>
      </c>
      <c r="R36" s="11" t="s">
        <v>11</v>
      </c>
      <c r="S36" s="11" t="s">
        <v>12</v>
      </c>
      <c r="T36" s="17">
        <v>9</v>
      </c>
      <c r="U36" s="28">
        <v>0</v>
      </c>
      <c r="V36" s="17">
        <v>0</v>
      </c>
      <c r="W36" s="17">
        <v>9</v>
      </c>
      <c r="X36" s="17" t="s">
        <v>11</v>
      </c>
      <c r="Y36" s="17" t="s">
        <v>16</v>
      </c>
      <c r="Z36" s="17" t="s">
        <v>13</v>
      </c>
      <c r="AA36" s="17" t="s">
        <v>13</v>
      </c>
      <c r="AB36" s="17" t="s">
        <v>13</v>
      </c>
      <c r="AC36" s="17" t="s">
        <v>13</v>
      </c>
      <c r="AD36" s="16" t="s">
        <v>13</v>
      </c>
      <c r="AE36" s="16" t="s">
        <v>178</v>
      </c>
      <c r="AF36" s="16" t="s">
        <v>179</v>
      </c>
      <c r="AG36" s="16" t="s">
        <v>228</v>
      </c>
      <c r="AH36" s="16" t="s">
        <v>229</v>
      </c>
    </row>
    <row r="37" spans="1:34">
      <c r="A37" s="15">
        <v>2411</v>
      </c>
      <c r="B37" s="9" t="s">
        <v>50</v>
      </c>
      <c r="C37" s="10" t="s">
        <v>6</v>
      </c>
      <c r="D37" s="10" t="s">
        <v>7</v>
      </c>
      <c r="E37" s="10">
        <v>18</v>
      </c>
      <c r="F37" s="10" t="s">
        <v>220</v>
      </c>
      <c r="G37" s="10" t="s">
        <v>187</v>
      </c>
      <c r="H37" s="10" t="s">
        <v>8</v>
      </c>
      <c r="I37" s="10" t="s">
        <v>9</v>
      </c>
      <c r="J37" s="10" t="s">
        <v>10</v>
      </c>
      <c r="K37" s="27">
        <v>15</v>
      </c>
      <c r="L37" s="28">
        <v>0.26666666666666666</v>
      </c>
      <c r="M37" s="11">
        <v>4</v>
      </c>
      <c r="N37" s="27">
        <v>11</v>
      </c>
      <c r="O37" s="11" t="s">
        <v>11</v>
      </c>
      <c r="P37" s="11" t="s">
        <v>12</v>
      </c>
      <c r="Q37" s="11" t="s">
        <v>12</v>
      </c>
      <c r="R37" s="11" t="s">
        <v>11</v>
      </c>
      <c r="S37" s="11" t="s">
        <v>12</v>
      </c>
      <c r="T37" s="17">
        <v>14</v>
      </c>
      <c r="U37" s="28">
        <v>0</v>
      </c>
      <c r="V37" s="17">
        <v>0</v>
      </c>
      <c r="W37" s="17">
        <v>14</v>
      </c>
      <c r="X37" s="17" t="s">
        <v>12</v>
      </c>
      <c r="Y37" s="17" t="s">
        <v>16</v>
      </c>
      <c r="Z37" s="17" t="s">
        <v>13</v>
      </c>
      <c r="AA37" s="17" t="s">
        <v>13</v>
      </c>
      <c r="AB37" s="17" t="s">
        <v>13</v>
      </c>
      <c r="AC37" s="17" t="s">
        <v>13</v>
      </c>
      <c r="AD37" s="16" t="s">
        <v>13</v>
      </c>
      <c r="AE37" s="16" t="s">
        <v>174</v>
      </c>
      <c r="AF37" s="16" t="s">
        <v>175</v>
      </c>
      <c r="AG37" s="16" t="s">
        <v>174</v>
      </c>
      <c r="AH37" s="16" t="s">
        <v>175</v>
      </c>
    </row>
    <row r="38" spans="1:34">
      <c r="A38" s="15">
        <v>2681</v>
      </c>
      <c r="B38" s="9" t="s">
        <v>51</v>
      </c>
      <c r="C38" s="10" t="s">
        <v>6</v>
      </c>
      <c r="D38" s="10" t="s">
        <v>7</v>
      </c>
      <c r="E38" s="10">
        <v>31</v>
      </c>
      <c r="F38" s="10" t="s">
        <v>232</v>
      </c>
      <c r="G38" s="10" t="s">
        <v>191</v>
      </c>
      <c r="H38" s="10" t="s">
        <v>8</v>
      </c>
      <c r="I38" s="10" t="s">
        <v>9</v>
      </c>
      <c r="J38" s="10" t="s">
        <v>10</v>
      </c>
      <c r="K38" s="27">
        <v>12</v>
      </c>
      <c r="L38" s="28">
        <v>0</v>
      </c>
      <c r="M38" s="11">
        <v>0</v>
      </c>
      <c r="N38" s="27">
        <v>12</v>
      </c>
      <c r="O38" s="11" t="s">
        <v>11</v>
      </c>
      <c r="P38" s="11" t="s">
        <v>12</v>
      </c>
      <c r="Q38" s="11" t="s">
        <v>12</v>
      </c>
      <c r="R38" s="11" t="s">
        <v>11</v>
      </c>
      <c r="S38" s="11" t="s">
        <v>12</v>
      </c>
      <c r="T38" s="17">
        <v>13</v>
      </c>
      <c r="U38" s="28">
        <v>0</v>
      </c>
      <c r="V38" s="17">
        <v>0</v>
      </c>
      <c r="W38" s="17">
        <v>13</v>
      </c>
      <c r="X38" s="17" t="s">
        <v>12</v>
      </c>
      <c r="Y38" s="17" t="s">
        <v>14</v>
      </c>
      <c r="Z38" s="17" t="s">
        <v>13</v>
      </c>
      <c r="AA38" s="17" t="s">
        <v>13</v>
      </c>
      <c r="AB38" s="17" t="s">
        <v>13</v>
      </c>
      <c r="AC38" s="17" t="s">
        <v>13</v>
      </c>
      <c r="AD38" s="16" t="s">
        <v>13</v>
      </c>
      <c r="AE38" s="16" t="s">
        <v>178</v>
      </c>
      <c r="AF38" s="16" t="s">
        <v>179</v>
      </c>
      <c r="AG38" s="16" t="s">
        <v>184</v>
      </c>
      <c r="AH38" s="16" t="s">
        <v>185</v>
      </c>
    </row>
    <row r="39" spans="1:34">
      <c r="A39" s="15">
        <v>2693</v>
      </c>
      <c r="B39" s="9" t="s">
        <v>52</v>
      </c>
      <c r="C39" s="10" t="s">
        <v>6</v>
      </c>
      <c r="D39" s="10" t="s">
        <v>7</v>
      </c>
      <c r="E39" s="10">
        <v>29</v>
      </c>
      <c r="F39" s="10" t="s">
        <v>198</v>
      </c>
      <c r="G39" s="10" t="s">
        <v>199</v>
      </c>
      <c r="H39" s="10" t="s">
        <v>2500</v>
      </c>
      <c r="I39" s="10" t="s">
        <v>9</v>
      </c>
      <c r="J39" s="10" t="s">
        <v>10</v>
      </c>
      <c r="K39" s="27">
        <v>5</v>
      </c>
      <c r="L39" s="28">
        <v>0</v>
      </c>
      <c r="M39" s="11">
        <v>0</v>
      </c>
      <c r="N39" s="27">
        <v>5</v>
      </c>
      <c r="O39" s="11" t="s">
        <v>11</v>
      </c>
      <c r="P39" s="11" t="s">
        <v>12</v>
      </c>
      <c r="Q39" s="11" t="s">
        <v>12</v>
      </c>
      <c r="R39" s="11" t="s">
        <v>11</v>
      </c>
      <c r="S39" s="11" t="s">
        <v>12</v>
      </c>
      <c r="T39" s="17">
        <v>5</v>
      </c>
      <c r="U39" s="28">
        <v>0</v>
      </c>
      <c r="V39" s="17">
        <v>0</v>
      </c>
      <c r="W39" s="17">
        <v>5</v>
      </c>
      <c r="X39" s="17" t="s">
        <v>12</v>
      </c>
      <c r="Y39" s="17" t="s">
        <v>16</v>
      </c>
      <c r="Z39" s="17" t="s">
        <v>13</v>
      </c>
      <c r="AA39" s="17" t="s">
        <v>13</v>
      </c>
      <c r="AB39" s="17" t="s">
        <v>13</v>
      </c>
      <c r="AC39" s="17" t="s">
        <v>13</v>
      </c>
      <c r="AD39" s="16" t="s">
        <v>13</v>
      </c>
      <c r="AE39" s="16" t="s">
        <v>178</v>
      </c>
      <c r="AF39" s="16" t="s">
        <v>179</v>
      </c>
      <c r="AG39" s="16" t="s">
        <v>228</v>
      </c>
      <c r="AH39" s="16" t="s">
        <v>229</v>
      </c>
    </row>
    <row r="40" spans="1:34">
      <c r="A40" s="15">
        <v>2716</v>
      </c>
      <c r="B40" s="9" t="s">
        <v>53</v>
      </c>
      <c r="C40" s="10" t="s">
        <v>6</v>
      </c>
      <c r="D40" s="10" t="s">
        <v>7</v>
      </c>
      <c r="E40" s="10">
        <v>19</v>
      </c>
      <c r="F40" s="10" t="s">
        <v>186</v>
      </c>
      <c r="G40" s="10" t="s">
        <v>187</v>
      </c>
      <c r="H40" s="10" t="s">
        <v>8</v>
      </c>
      <c r="I40" s="10" t="s">
        <v>9</v>
      </c>
      <c r="J40" s="10" t="s">
        <v>10</v>
      </c>
      <c r="K40" s="27">
        <v>12</v>
      </c>
      <c r="L40" s="28">
        <v>0</v>
      </c>
      <c r="M40" s="11">
        <v>0</v>
      </c>
      <c r="N40" s="27">
        <v>12</v>
      </c>
      <c r="O40" s="11" t="s">
        <v>11</v>
      </c>
      <c r="P40" s="11" t="s">
        <v>12</v>
      </c>
      <c r="Q40" s="11" t="s">
        <v>12</v>
      </c>
      <c r="R40" s="11" t="s">
        <v>11</v>
      </c>
      <c r="S40" s="11" t="s">
        <v>12</v>
      </c>
      <c r="T40" s="17">
        <v>11</v>
      </c>
      <c r="U40" s="28">
        <v>0</v>
      </c>
      <c r="V40" s="17">
        <v>0</v>
      </c>
      <c r="W40" s="17">
        <v>11</v>
      </c>
      <c r="X40" s="17" t="s">
        <v>12</v>
      </c>
      <c r="Y40" s="17" t="s">
        <v>16</v>
      </c>
      <c r="Z40" s="17" t="s">
        <v>13</v>
      </c>
      <c r="AA40" s="17" t="s">
        <v>13</v>
      </c>
      <c r="AB40" s="17" t="s">
        <v>13</v>
      </c>
      <c r="AC40" s="17" t="s">
        <v>13</v>
      </c>
      <c r="AD40" s="16" t="s">
        <v>13</v>
      </c>
      <c r="AE40" s="16" t="s">
        <v>174</v>
      </c>
      <c r="AF40" s="16" t="s">
        <v>175</v>
      </c>
      <c r="AG40" s="16" t="s">
        <v>216</v>
      </c>
      <c r="AH40" s="16" t="s">
        <v>217</v>
      </c>
    </row>
    <row r="41" spans="1:34">
      <c r="A41" s="15">
        <v>3019</v>
      </c>
      <c r="B41" s="9" t="s">
        <v>54</v>
      </c>
      <c r="C41" s="10" t="s">
        <v>6</v>
      </c>
      <c r="D41" s="10" t="s">
        <v>7</v>
      </c>
      <c r="E41" s="10">
        <v>5</v>
      </c>
      <c r="F41" s="10" t="s">
        <v>233</v>
      </c>
      <c r="G41" s="10" t="s">
        <v>173</v>
      </c>
      <c r="H41" s="10" t="s">
        <v>8</v>
      </c>
      <c r="I41" s="10" t="s">
        <v>9</v>
      </c>
      <c r="J41" s="10" t="s">
        <v>10</v>
      </c>
      <c r="K41" s="27">
        <v>15</v>
      </c>
      <c r="L41" s="28">
        <v>0</v>
      </c>
      <c r="M41" s="11">
        <v>0</v>
      </c>
      <c r="N41" s="27">
        <v>15</v>
      </c>
      <c r="O41" s="11" t="s">
        <v>11</v>
      </c>
      <c r="P41" s="11" t="s">
        <v>12</v>
      </c>
      <c r="Q41" s="11" t="s">
        <v>12</v>
      </c>
      <c r="R41" s="11" t="s">
        <v>11</v>
      </c>
      <c r="S41" s="11" t="s">
        <v>12</v>
      </c>
      <c r="T41" s="17">
        <v>15</v>
      </c>
      <c r="U41" s="28">
        <v>0</v>
      </c>
      <c r="V41" s="17">
        <v>0</v>
      </c>
      <c r="W41" s="17">
        <v>15</v>
      </c>
      <c r="X41" s="17" t="s">
        <v>12</v>
      </c>
      <c r="Y41" s="17" t="s">
        <v>16</v>
      </c>
      <c r="Z41" s="17" t="s">
        <v>13</v>
      </c>
      <c r="AA41" s="17" t="s">
        <v>13</v>
      </c>
      <c r="AB41" s="17" t="s">
        <v>13</v>
      </c>
      <c r="AC41" s="17" t="s">
        <v>13</v>
      </c>
      <c r="AD41" s="16" t="s">
        <v>13</v>
      </c>
      <c r="AE41" s="16" t="s">
        <v>174</v>
      </c>
      <c r="AF41" s="16" t="s">
        <v>175</v>
      </c>
      <c r="AG41" s="16" t="s">
        <v>234</v>
      </c>
      <c r="AH41" s="16" t="s">
        <v>235</v>
      </c>
    </row>
    <row r="42" spans="1:34">
      <c r="A42" s="15">
        <v>3152</v>
      </c>
      <c r="B42" s="9" t="s">
        <v>55</v>
      </c>
      <c r="C42" s="10" t="s">
        <v>6</v>
      </c>
      <c r="D42" s="10" t="s">
        <v>7</v>
      </c>
      <c r="E42" s="10">
        <v>40</v>
      </c>
      <c r="F42" s="10" t="s">
        <v>209</v>
      </c>
      <c r="G42" s="10" t="s">
        <v>183</v>
      </c>
      <c r="H42" s="10" t="s">
        <v>8</v>
      </c>
      <c r="I42" s="10" t="s">
        <v>9</v>
      </c>
      <c r="J42" s="10" t="s">
        <v>10</v>
      </c>
      <c r="K42" s="27">
        <v>11</v>
      </c>
      <c r="L42" s="28">
        <v>0</v>
      </c>
      <c r="M42" s="11">
        <v>0</v>
      </c>
      <c r="N42" s="27">
        <v>11</v>
      </c>
      <c r="O42" s="11" t="s">
        <v>11</v>
      </c>
      <c r="P42" s="11" t="s">
        <v>12</v>
      </c>
      <c r="Q42" s="11" t="s">
        <v>12</v>
      </c>
      <c r="R42" s="11" t="s">
        <v>11</v>
      </c>
      <c r="S42" s="11" t="s">
        <v>12</v>
      </c>
      <c r="T42" s="17">
        <v>10</v>
      </c>
      <c r="U42" s="28">
        <v>0</v>
      </c>
      <c r="V42" s="17">
        <v>0</v>
      </c>
      <c r="W42" s="17">
        <v>10</v>
      </c>
      <c r="X42" s="17" t="s">
        <v>11</v>
      </c>
      <c r="Y42" s="17" t="s">
        <v>16</v>
      </c>
      <c r="Z42" s="17" t="s">
        <v>13</v>
      </c>
      <c r="AA42" s="17" t="s">
        <v>13</v>
      </c>
      <c r="AB42" s="17" t="s">
        <v>13</v>
      </c>
      <c r="AC42" s="17" t="s">
        <v>13</v>
      </c>
      <c r="AD42" s="16" t="s">
        <v>13</v>
      </c>
      <c r="AE42" s="16" t="s">
        <v>178</v>
      </c>
      <c r="AF42" s="16" t="s">
        <v>179</v>
      </c>
      <c r="AG42" s="16" t="s">
        <v>192</v>
      </c>
      <c r="AH42" s="16" t="s">
        <v>193</v>
      </c>
    </row>
    <row r="43" spans="1:34">
      <c r="A43" s="15">
        <v>3720</v>
      </c>
      <c r="B43" s="9" t="s">
        <v>56</v>
      </c>
      <c r="C43" s="10" t="s">
        <v>6</v>
      </c>
      <c r="D43" s="10" t="s">
        <v>7</v>
      </c>
      <c r="E43" s="10">
        <v>26</v>
      </c>
      <c r="F43" s="10" t="s">
        <v>176</v>
      </c>
      <c r="G43" s="10" t="s">
        <v>177</v>
      </c>
      <c r="H43" s="10" t="s">
        <v>8</v>
      </c>
      <c r="I43" s="10" t="s">
        <v>9</v>
      </c>
      <c r="J43" s="10" t="s">
        <v>10</v>
      </c>
      <c r="K43" s="27">
        <v>5</v>
      </c>
      <c r="L43" s="28">
        <v>0</v>
      </c>
      <c r="M43" s="11">
        <v>0</v>
      </c>
      <c r="N43" s="27">
        <v>5</v>
      </c>
      <c r="O43" s="11" t="s">
        <v>11</v>
      </c>
      <c r="P43" s="11" t="s">
        <v>12</v>
      </c>
      <c r="Q43" s="11" t="s">
        <v>12</v>
      </c>
      <c r="R43" s="11" t="s">
        <v>11</v>
      </c>
      <c r="S43" s="11" t="s">
        <v>12</v>
      </c>
      <c r="T43" s="17">
        <v>5</v>
      </c>
      <c r="U43" s="28">
        <v>0</v>
      </c>
      <c r="V43" s="17">
        <v>0</v>
      </c>
      <c r="W43" s="17">
        <v>5</v>
      </c>
      <c r="X43" s="17" t="s">
        <v>12</v>
      </c>
      <c r="Y43" s="17" t="s">
        <v>16</v>
      </c>
      <c r="Z43" s="17" t="s">
        <v>13</v>
      </c>
      <c r="AA43" s="17" t="s">
        <v>13</v>
      </c>
      <c r="AB43" s="17" t="s">
        <v>13</v>
      </c>
      <c r="AC43" s="17" t="s">
        <v>13</v>
      </c>
      <c r="AD43" s="16" t="s">
        <v>13</v>
      </c>
      <c r="AE43" s="16" t="s">
        <v>178</v>
      </c>
      <c r="AF43" s="16" t="s">
        <v>179</v>
      </c>
      <c r="AG43" s="16" t="s">
        <v>180</v>
      </c>
      <c r="AH43" s="16" t="s">
        <v>181</v>
      </c>
    </row>
    <row r="44" spans="1:34">
      <c r="A44" s="15">
        <v>3736</v>
      </c>
      <c r="B44" s="9" t="s">
        <v>57</v>
      </c>
      <c r="C44" s="10" t="s">
        <v>6</v>
      </c>
      <c r="D44" s="10" t="s">
        <v>7</v>
      </c>
      <c r="E44" s="10">
        <v>13</v>
      </c>
      <c r="F44" s="10" t="s">
        <v>210</v>
      </c>
      <c r="G44" s="10" t="s">
        <v>211</v>
      </c>
      <c r="H44" s="10" t="s">
        <v>8</v>
      </c>
      <c r="I44" s="10" t="s">
        <v>9</v>
      </c>
      <c r="J44" s="10" t="s">
        <v>10</v>
      </c>
      <c r="K44" s="27">
        <v>10</v>
      </c>
      <c r="L44" s="28">
        <v>0</v>
      </c>
      <c r="M44" s="11">
        <v>0</v>
      </c>
      <c r="N44" s="27">
        <v>10</v>
      </c>
      <c r="O44" s="11" t="s">
        <v>11</v>
      </c>
      <c r="P44" s="11" t="s">
        <v>12</v>
      </c>
      <c r="Q44" s="11" t="s">
        <v>12</v>
      </c>
      <c r="R44" s="11" t="s">
        <v>11</v>
      </c>
      <c r="S44" s="11" t="s">
        <v>12</v>
      </c>
      <c r="T44" s="17">
        <v>11</v>
      </c>
      <c r="U44" s="28">
        <v>0</v>
      </c>
      <c r="V44" s="17">
        <v>0</v>
      </c>
      <c r="W44" s="17">
        <v>11</v>
      </c>
      <c r="X44" s="17" t="s">
        <v>12</v>
      </c>
      <c r="Y44" s="17" t="s">
        <v>14</v>
      </c>
      <c r="Z44" s="17" t="s">
        <v>13</v>
      </c>
      <c r="AA44" s="17" t="s">
        <v>13</v>
      </c>
      <c r="AB44" s="17" t="s">
        <v>13</v>
      </c>
      <c r="AC44" s="17" t="s">
        <v>13</v>
      </c>
      <c r="AD44" s="16" t="s">
        <v>13</v>
      </c>
      <c r="AE44" s="16" t="s">
        <v>174</v>
      </c>
      <c r="AF44" s="16" t="s">
        <v>175</v>
      </c>
      <c r="AG44" s="16" t="s">
        <v>216</v>
      </c>
      <c r="AH44" s="16" t="s">
        <v>217</v>
      </c>
    </row>
    <row r="45" spans="1:34">
      <c r="A45" s="15">
        <v>3844</v>
      </c>
      <c r="B45" s="9" t="s">
        <v>58</v>
      </c>
      <c r="C45" s="10" t="s">
        <v>6</v>
      </c>
      <c r="D45" s="10" t="s">
        <v>7</v>
      </c>
      <c r="E45" s="10">
        <v>15</v>
      </c>
      <c r="F45" s="10" t="s">
        <v>230</v>
      </c>
      <c r="G45" s="10" t="s">
        <v>177</v>
      </c>
      <c r="H45" s="10" t="s">
        <v>8</v>
      </c>
      <c r="I45" s="10" t="s">
        <v>9</v>
      </c>
      <c r="J45" s="10" t="s">
        <v>10</v>
      </c>
      <c r="K45" s="27">
        <v>11</v>
      </c>
      <c r="L45" s="28">
        <v>0</v>
      </c>
      <c r="M45" s="11">
        <v>0</v>
      </c>
      <c r="N45" s="27">
        <v>11</v>
      </c>
      <c r="O45" s="11" t="s">
        <v>11</v>
      </c>
      <c r="P45" s="11" t="s">
        <v>12</v>
      </c>
      <c r="Q45" s="11" t="s">
        <v>12</v>
      </c>
      <c r="R45" s="11" t="s">
        <v>11</v>
      </c>
      <c r="S45" s="11" t="s">
        <v>12</v>
      </c>
      <c r="T45" s="17">
        <v>11</v>
      </c>
      <c r="U45" s="28">
        <v>0</v>
      </c>
      <c r="V45" s="17">
        <v>0</v>
      </c>
      <c r="W45" s="17">
        <v>11</v>
      </c>
      <c r="X45" s="17" t="s">
        <v>12</v>
      </c>
      <c r="Y45" s="17" t="s">
        <v>16</v>
      </c>
      <c r="Z45" s="17" t="s">
        <v>13</v>
      </c>
      <c r="AA45" s="17" t="s">
        <v>13</v>
      </c>
      <c r="AB45" s="17" t="s">
        <v>13</v>
      </c>
      <c r="AC45" s="17" t="s">
        <v>13</v>
      </c>
      <c r="AD45" s="16" t="s">
        <v>13</v>
      </c>
      <c r="AE45" s="16" t="s">
        <v>174</v>
      </c>
      <c r="AF45" s="16" t="s">
        <v>175</v>
      </c>
      <c r="AG45" s="16" t="s">
        <v>174</v>
      </c>
      <c r="AH45" s="16" t="s">
        <v>175</v>
      </c>
    </row>
    <row r="46" spans="1:34">
      <c r="A46" s="15">
        <v>4434</v>
      </c>
      <c r="B46" s="9" t="s">
        <v>59</v>
      </c>
      <c r="C46" s="10" t="s">
        <v>6</v>
      </c>
      <c r="D46" s="10" t="s">
        <v>7</v>
      </c>
      <c r="E46" s="10">
        <v>23</v>
      </c>
      <c r="F46" s="10" t="s">
        <v>227</v>
      </c>
      <c r="G46" s="10" t="s">
        <v>195</v>
      </c>
      <c r="H46" s="10" t="s">
        <v>2500</v>
      </c>
      <c r="I46" s="10" t="s">
        <v>9</v>
      </c>
      <c r="J46" s="10" t="s">
        <v>10</v>
      </c>
      <c r="K46" s="27">
        <v>5</v>
      </c>
      <c r="L46" s="28">
        <v>0</v>
      </c>
      <c r="M46" s="11">
        <v>0</v>
      </c>
      <c r="N46" s="27">
        <v>5</v>
      </c>
      <c r="O46" s="11" t="s">
        <v>11</v>
      </c>
      <c r="P46" s="11" t="s">
        <v>12</v>
      </c>
      <c r="Q46" s="11" t="s">
        <v>12</v>
      </c>
      <c r="R46" s="11" t="s">
        <v>11</v>
      </c>
      <c r="S46" s="11" t="s">
        <v>12</v>
      </c>
      <c r="T46" s="17">
        <v>5</v>
      </c>
      <c r="U46" s="28">
        <v>0</v>
      </c>
      <c r="V46" s="17">
        <v>0</v>
      </c>
      <c r="W46" s="17">
        <v>5</v>
      </c>
      <c r="X46" s="17" t="s">
        <v>12</v>
      </c>
      <c r="Y46" s="17" t="s">
        <v>16</v>
      </c>
      <c r="Z46" s="17" t="s">
        <v>13</v>
      </c>
      <c r="AA46" s="17" t="s">
        <v>13</v>
      </c>
      <c r="AB46" s="17" t="s">
        <v>13</v>
      </c>
      <c r="AC46" s="17" t="s">
        <v>13</v>
      </c>
      <c r="AD46" s="16" t="s">
        <v>13</v>
      </c>
      <c r="AE46" s="16" t="s">
        <v>178</v>
      </c>
      <c r="AF46" s="16" t="s">
        <v>179</v>
      </c>
      <c r="AG46" s="16" t="s">
        <v>196</v>
      </c>
      <c r="AH46" s="16" t="s">
        <v>197</v>
      </c>
    </row>
    <row r="47" spans="1:34">
      <c r="A47" s="15">
        <v>4633</v>
      </c>
      <c r="B47" s="9" t="s">
        <v>60</v>
      </c>
      <c r="C47" s="10" t="s">
        <v>6</v>
      </c>
      <c r="D47" s="10" t="s">
        <v>7</v>
      </c>
      <c r="E47" s="10">
        <v>27</v>
      </c>
      <c r="F47" s="10" t="s">
        <v>236</v>
      </c>
      <c r="G47" s="10" t="s">
        <v>191</v>
      </c>
      <c r="H47" s="10" t="s">
        <v>2500</v>
      </c>
      <c r="I47" s="10" t="s">
        <v>9</v>
      </c>
      <c r="J47" s="10" t="s">
        <v>10</v>
      </c>
      <c r="K47" s="27">
        <v>5</v>
      </c>
      <c r="L47" s="28">
        <v>0</v>
      </c>
      <c r="M47" s="11">
        <v>0</v>
      </c>
      <c r="N47" s="27">
        <v>5</v>
      </c>
      <c r="O47" s="11" t="s">
        <v>11</v>
      </c>
      <c r="P47" s="11" t="s">
        <v>11</v>
      </c>
      <c r="Q47" s="11" t="s">
        <v>11</v>
      </c>
      <c r="R47" s="11" t="s">
        <v>11</v>
      </c>
      <c r="S47" s="11" t="s">
        <v>11</v>
      </c>
      <c r="T47" s="17">
        <v>5</v>
      </c>
      <c r="U47" s="28">
        <v>0</v>
      </c>
      <c r="V47" s="17">
        <v>0</v>
      </c>
      <c r="W47" s="17">
        <v>5</v>
      </c>
      <c r="X47" s="17" t="s">
        <v>12</v>
      </c>
      <c r="Y47" s="17" t="s">
        <v>16</v>
      </c>
      <c r="Z47" s="17" t="s">
        <v>13</v>
      </c>
      <c r="AA47" s="17" t="s">
        <v>13</v>
      </c>
      <c r="AB47" s="17" t="s">
        <v>13</v>
      </c>
      <c r="AC47" s="17" t="s">
        <v>13</v>
      </c>
      <c r="AD47" s="16" t="s">
        <v>13</v>
      </c>
      <c r="AE47" s="16" t="s">
        <v>178</v>
      </c>
      <c r="AF47" s="16" t="s">
        <v>179</v>
      </c>
      <c r="AG47" s="16" t="s">
        <v>192</v>
      </c>
      <c r="AH47" s="16" t="s">
        <v>193</v>
      </c>
    </row>
    <row r="48" spans="1:34">
      <c r="A48" s="15">
        <v>4707</v>
      </c>
      <c r="B48" s="9" t="s">
        <v>61</v>
      </c>
      <c r="C48" s="10" t="s">
        <v>6</v>
      </c>
      <c r="D48" s="10" t="s">
        <v>7</v>
      </c>
      <c r="E48" s="10">
        <v>26</v>
      </c>
      <c r="F48" s="10" t="s">
        <v>176</v>
      </c>
      <c r="G48" s="10" t="s">
        <v>177</v>
      </c>
      <c r="H48" s="10" t="s">
        <v>8</v>
      </c>
      <c r="I48" s="10" t="s">
        <v>9</v>
      </c>
      <c r="J48" s="10" t="s">
        <v>10</v>
      </c>
      <c r="K48" s="27">
        <v>7</v>
      </c>
      <c r="L48" s="28">
        <v>0</v>
      </c>
      <c r="M48" s="11">
        <v>0</v>
      </c>
      <c r="N48" s="27">
        <v>7</v>
      </c>
      <c r="O48" s="11" t="s">
        <v>11</v>
      </c>
      <c r="P48" s="11" t="s">
        <v>12</v>
      </c>
      <c r="Q48" s="11" t="s">
        <v>12</v>
      </c>
      <c r="R48" s="11" t="s">
        <v>11</v>
      </c>
      <c r="S48" s="11" t="s">
        <v>12</v>
      </c>
      <c r="T48" s="17">
        <v>5</v>
      </c>
      <c r="U48" s="28">
        <v>0</v>
      </c>
      <c r="V48" s="17">
        <v>0</v>
      </c>
      <c r="W48" s="17">
        <v>5</v>
      </c>
      <c r="X48" s="17" t="s">
        <v>12</v>
      </c>
      <c r="Y48" s="17" t="s">
        <v>14</v>
      </c>
      <c r="Z48" s="17" t="s">
        <v>13</v>
      </c>
      <c r="AA48" s="17" t="s">
        <v>13</v>
      </c>
      <c r="AB48" s="17" t="s">
        <v>13</v>
      </c>
      <c r="AC48" s="17" t="s">
        <v>13</v>
      </c>
      <c r="AD48" s="16" t="s">
        <v>13</v>
      </c>
      <c r="AE48" s="16" t="s">
        <v>178</v>
      </c>
      <c r="AF48" s="16" t="s">
        <v>179</v>
      </c>
      <c r="AG48" s="16" t="s">
        <v>180</v>
      </c>
      <c r="AH48" s="16" t="s">
        <v>181</v>
      </c>
    </row>
    <row r="49" spans="1:34">
      <c r="A49" s="15">
        <v>4923</v>
      </c>
      <c r="B49" s="9" t="s">
        <v>17</v>
      </c>
      <c r="C49" s="10" t="s">
        <v>6</v>
      </c>
      <c r="D49" s="10" t="s">
        <v>7</v>
      </c>
      <c r="E49" s="10">
        <v>33</v>
      </c>
      <c r="F49" s="10" t="s">
        <v>237</v>
      </c>
      <c r="G49" s="10" t="s">
        <v>183</v>
      </c>
      <c r="H49" s="10" t="s">
        <v>8</v>
      </c>
      <c r="I49" s="10" t="s">
        <v>9</v>
      </c>
      <c r="J49" s="10" t="s">
        <v>10</v>
      </c>
      <c r="K49" s="27">
        <v>15</v>
      </c>
      <c r="L49" s="28">
        <v>0.2</v>
      </c>
      <c r="M49" s="11">
        <v>3</v>
      </c>
      <c r="N49" s="27">
        <v>12</v>
      </c>
      <c r="O49" s="11" t="s">
        <v>11</v>
      </c>
      <c r="P49" s="11" t="s">
        <v>12</v>
      </c>
      <c r="Q49" s="11" t="s">
        <v>12</v>
      </c>
      <c r="R49" s="11" t="s">
        <v>11</v>
      </c>
      <c r="S49" s="11" t="s">
        <v>12</v>
      </c>
      <c r="T49" s="17">
        <v>15</v>
      </c>
      <c r="U49" s="28">
        <v>0</v>
      </c>
      <c r="V49" s="17">
        <v>0</v>
      </c>
      <c r="W49" s="17">
        <v>15</v>
      </c>
      <c r="X49" s="17" t="s">
        <v>12</v>
      </c>
      <c r="Y49" s="17" t="s">
        <v>14</v>
      </c>
      <c r="Z49" s="17" t="s">
        <v>13</v>
      </c>
      <c r="AA49" s="17" t="s">
        <v>13</v>
      </c>
      <c r="AB49" s="17" t="s">
        <v>13</v>
      </c>
      <c r="AC49" s="17" t="s">
        <v>13</v>
      </c>
      <c r="AD49" s="16" t="s">
        <v>13</v>
      </c>
      <c r="AE49" s="16" t="s">
        <v>178</v>
      </c>
      <c r="AF49" s="16" t="s">
        <v>179</v>
      </c>
      <c r="AG49" s="16" t="s">
        <v>192</v>
      </c>
      <c r="AH49" s="16" t="s">
        <v>193</v>
      </c>
    </row>
    <row r="50" spans="1:34">
      <c r="A50" s="15">
        <v>4979</v>
      </c>
      <c r="B50" s="9" t="s">
        <v>62</v>
      </c>
      <c r="C50" s="10" t="s">
        <v>6</v>
      </c>
      <c r="D50" s="10" t="s">
        <v>7</v>
      </c>
      <c r="E50" s="10">
        <v>28</v>
      </c>
      <c r="F50" s="10" t="s">
        <v>238</v>
      </c>
      <c r="G50" s="10" t="s">
        <v>199</v>
      </c>
      <c r="H50" s="10" t="s">
        <v>8</v>
      </c>
      <c r="I50" s="10" t="s">
        <v>9</v>
      </c>
      <c r="J50" s="10" t="s">
        <v>10</v>
      </c>
      <c r="K50" s="27">
        <v>10</v>
      </c>
      <c r="L50" s="28">
        <v>0.2</v>
      </c>
      <c r="M50" s="11">
        <v>2</v>
      </c>
      <c r="N50" s="27">
        <v>8</v>
      </c>
      <c r="O50" s="11" t="s">
        <v>11</v>
      </c>
      <c r="P50" s="11" t="s">
        <v>12</v>
      </c>
      <c r="Q50" s="11" t="s">
        <v>12</v>
      </c>
      <c r="R50" s="11" t="s">
        <v>11</v>
      </c>
      <c r="S50" s="11" t="s">
        <v>12</v>
      </c>
      <c r="T50" s="17">
        <v>9</v>
      </c>
      <c r="U50" s="28">
        <v>0</v>
      </c>
      <c r="V50" s="17">
        <v>0</v>
      </c>
      <c r="W50" s="17">
        <v>9</v>
      </c>
      <c r="X50" s="17" t="s">
        <v>12</v>
      </c>
      <c r="Y50" s="17" t="s">
        <v>16</v>
      </c>
      <c r="Z50" s="17" t="s">
        <v>13</v>
      </c>
      <c r="AA50" s="17" t="s">
        <v>13</v>
      </c>
      <c r="AB50" s="17" t="s">
        <v>13</v>
      </c>
      <c r="AC50" s="17" t="s">
        <v>13</v>
      </c>
      <c r="AD50" s="16" t="s">
        <v>13</v>
      </c>
      <c r="AE50" s="16" t="s">
        <v>178</v>
      </c>
      <c r="AF50" s="16" t="s">
        <v>179</v>
      </c>
      <c r="AG50" s="16" t="s">
        <v>178</v>
      </c>
      <c r="AH50" s="16" t="s">
        <v>179</v>
      </c>
    </row>
    <row r="51" spans="1:34">
      <c r="A51" s="15">
        <v>5045</v>
      </c>
      <c r="B51" s="9" t="s">
        <v>5</v>
      </c>
      <c r="C51" s="10" t="s">
        <v>6</v>
      </c>
      <c r="D51" s="10" t="s">
        <v>7</v>
      </c>
      <c r="E51" s="10">
        <v>2</v>
      </c>
      <c r="F51" s="10" t="s">
        <v>172</v>
      </c>
      <c r="G51" s="10" t="s">
        <v>211</v>
      </c>
      <c r="H51" s="10" t="s">
        <v>8</v>
      </c>
      <c r="I51" s="10" t="s">
        <v>9</v>
      </c>
      <c r="J51" s="10" t="s">
        <v>10</v>
      </c>
      <c r="K51" s="27">
        <v>7</v>
      </c>
      <c r="L51" s="28">
        <v>0</v>
      </c>
      <c r="M51" s="11">
        <v>0</v>
      </c>
      <c r="N51" s="27">
        <v>7</v>
      </c>
      <c r="O51" s="11" t="s">
        <v>11</v>
      </c>
      <c r="P51" s="11" t="s">
        <v>12</v>
      </c>
      <c r="Q51" s="11" t="s">
        <v>12</v>
      </c>
      <c r="R51" s="11" t="s">
        <v>11</v>
      </c>
      <c r="S51" s="11" t="s">
        <v>12</v>
      </c>
      <c r="T51" s="17">
        <v>8</v>
      </c>
      <c r="U51" s="28">
        <v>0</v>
      </c>
      <c r="V51" s="17">
        <v>0</v>
      </c>
      <c r="W51" s="17">
        <v>8</v>
      </c>
      <c r="X51" s="17" t="s">
        <v>12</v>
      </c>
      <c r="Y51" s="17" t="s">
        <v>16</v>
      </c>
      <c r="Z51" s="17" t="s">
        <v>13</v>
      </c>
      <c r="AA51" s="17" t="s">
        <v>13</v>
      </c>
      <c r="AB51" s="17" t="s">
        <v>13</v>
      </c>
      <c r="AC51" s="17" t="s">
        <v>13</v>
      </c>
      <c r="AD51" s="16" t="s">
        <v>13</v>
      </c>
      <c r="AE51" s="16" t="s">
        <v>174</v>
      </c>
      <c r="AF51" s="16" t="s">
        <v>175</v>
      </c>
      <c r="AG51" s="16" t="s">
        <v>239</v>
      </c>
      <c r="AH51" s="16" t="s">
        <v>240</v>
      </c>
    </row>
    <row r="52" spans="1:34">
      <c r="A52" s="15">
        <v>5143</v>
      </c>
      <c r="B52" s="9" t="s">
        <v>63</v>
      </c>
      <c r="C52" s="10" t="s">
        <v>6</v>
      </c>
      <c r="D52" s="10" t="s">
        <v>7</v>
      </c>
      <c r="E52" s="10">
        <v>15</v>
      </c>
      <c r="F52" s="10" t="s">
        <v>207</v>
      </c>
      <c r="G52" s="10" t="s">
        <v>177</v>
      </c>
      <c r="H52" s="10" t="s">
        <v>2500</v>
      </c>
      <c r="I52" s="10" t="s">
        <v>9</v>
      </c>
      <c r="J52" s="10" t="s">
        <v>10</v>
      </c>
      <c r="K52" s="27">
        <v>7</v>
      </c>
      <c r="L52" s="28">
        <v>0</v>
      </c>
      <c r="M52" s="11">
        <v>0</v>
      </c>
      <c r="N52" s="27">
        <v>7</v>
      </c>
      <c r="O52" s="11" t="s">
        <v>11</v>
      </c>
      <c r="P52" s="11" t="s">
        <v>11</v>
      </c>
      <c r="Q52" s="11" t="s">
        <v>11</v>
      </c>
      <c r="R52" s="11" t="s">
        <v>11</v>
      </c>
      <c r="S52" s="11" t="s">
        <v>11</v>
      </c>
      <c r="T52" s="17">
        <v>6</v>
      </c>
      <c r="U52" s="28">
        <v>0</v>
      </c>
      <c r="V52" s="17">
        <v>0</v>
      </c>
      <c r="W52" s="17">
        <v>6</v>
      </c>
      <c r="X52" s="17" t="s">
        <v>12</v>
      </c>
      <c r="Y52" s="17" t="s">
        <v>16</v>
      </c>
      <c r="Z52" s="17" t="s">
        <v>13</v>
      </c>
      <c r="AA52" s="17" t="s">
        <v>13</v>
      </c>
      <c r="AB52" s="17" t="s">
        <v>13</v>
      </c>
      <c r="AC52" s="17" t="s">
        <v>13</v>
      </c>
      <c r="AD52" s="16" t="s">
        <v>13</v>
      </c>
      <c r="AE52" s="16" t="s">
        <v>174</v>
      </c>
      <c r="AF52" s="16" t="s">
        <v>175</v>
      </c>
      <c r="AG52" s="16" t="s">
        <v>174</v>
      </c>
      <c r="AH52" s="16" t="s">
        <v>175</v>
      </c>
    </row>
    <row r="53" spans="1:34">
      <c r="A53" s="15">
        <v>5218</v>
      </c>
      <c r="B53" s="9" t="s">
        <v>64</v>
      </c>
      <c r="C53" s="10" t="s">
        <v>6</v>
      </c>
      <c r="D53" s="10" t="s">
        <v>7</v>
      </c>
      <c r="E53" s="10">
        <v>16</v>
      </c>
      <c r="F53" s="10" t="s">
        <v>206</v>
      </c>
      <c r="G53" s="10" t="s">
        <v>177</v>
      </c>
      <c r="H53" s="10" t="s">
        <v>8</v>
      </c>
      <c r="I53" s="10" t="s">
        <v>9</v>
      </c>
      <c r="J53" s="10" t="s">
        <v>10</v>
      </c>
      <c r="K53" s="27">
        <v>5</v>
      </c>
      <c r="L53" s="28">
        <v>0</v>
      </c>
      <c r="M53" s="11">
        <v>0</v>
      </c>
      <c r="N53" s="27">
        <v>5</v>
      </c>
      <c r="O53" s="11" t="s">
        <v>11</v>
      </c>
      <c r="P53" s="11" t="s">
        <v>12</v>
      </c>
      <c r="Q53" s="11" t="s">
        <v>12</v>
      </c>
      <c r="R53" s="11" t="s">
        <v>11</v>
      </c>
      <c r="S53" s="11" t="s">
        <v>12</v>
      </c>
      <c r="T53" s="17">
        <v>5</v>
      </c>
      <c r="U53" s="28">
        <v>0</v>
      </c>
      <c r="V53" s="17">
        <v>0</v>
      </c>
      <c r="W53" s="17">
        <v>5</v>
      </c>
      <c r="X53" s="17" t="s">
        <v>12</v>
      </c>
      <c r="Y53" s="17" t="s">
        <v>16</v>
      </c>
      <c r="Z53" s="17" t="s">
        <v>13</v>
      </c>
      <c r="AA53" s="17" t="s">
        <v>13</v>
      </c>
      <c r="AB53" s="17" t="s">
        <v>13</v>
      </c>
      <c r="AC53" s="17" t="s">
        <v>13</v>
      </c>
      <c r="AD53" s="16" t="s">
        <v>13</v>
      </c>
      <c r="AE53" s="16" t="s">
        <v>178</v>
      </c>
      <c r="AF53" s="16" t="s">
        <v>179</v>
      </c>
      <c r="AG53" s="16" t="s">
        <v>180</v>
      </c>
      <c r="AH53" s="16" t="s">
        <v>181</v>
      </c>
    </row>
    <row r="54" spans="1:34">
      <c r="A54" s="15">
        <v>5287</v>
      </c>
      <c r="B54" s="9" t="s">
        <v>5</v>
      </c>
      <c r="C54" s="10" t="s">
        <v>6</v>
      </c>
      <c r="D54" s="10" t="s">
        <v>7</v>
      </c>
      <c r="E54" s="10">
        <v>1</v>
      </c>
      <c r="F54" s="10" t="s">
        <v>172</v>
      </c>
      <c r="G54" s="10" t="s">
        <v>173</v>
      </c>
      <c r="H54" s="10" t="s">
        <v>2500</v>
      </c>
      <c r="I54" s="10" t="s">
        <v>9</v>
      </c>
      <c r="J54" s="10" t="s">
        <v>10</v>
      </c>
      <c r="K54" s="27">
        <v>5</v>
      </c>
      <c r="L54" s="28">
        <v>0</v>
      </c>
      <c r="M54" s="11">
        <v>0</v>
      </c>
      <c r="N54" s="27">
        <v>5</v>
      </c>
      <c r="O54" s="11" t="s">
        <v>11</v>
      </c>
      <c r="P54" s="11" t="s">
        <v>12</v>
      </c>
      <c r="Q54" s="11" t="s">
        <v>12</v>
      </c>
      <c r="R54" s="11" t="s">
        <v>11</v>
      </c>
      <c r="S54" s="11" t="s">
        <v>11</v>
      </c>
      <c r="T54" s="17">
        <v>5</v>
      </c>
      <c r="U54" s="28">
        <v>0</v>
      </c>
      <c r="V54" s="17">
        <v>0</v>
      </c>
      <c r="W54" s="17">
        <v>5</v>
      </c>
      <c r="X54" s="17" t="s">
        <v>12</v>
      </c>
      <c r="Y54" s="17" t="s">
        <v>16</v>
      </c>
      <c r="Z54" s="17" t="s">
        <v>13</v>
      </c>
      <c r="AA54" s="17" t="s">
        <v>13</v>
      </c>
      <c r="AB54" s="17" t="s">
        <v>13</v>
      </c>
      <c r="AC54" s="17" t="s">
        <v>13</v>
      </c>
      <c r="AD54" s="16" t="s">
        <v>13</v>
      </c>
      <c r="AE54" s="16" t="s">
        <v>174</v>
      </c>
      <c r="AF54" s="16" t="s">
        <v>175</v>
      </c>
      <c r="AG54" s="16" t="s">
        <v>212</v>
      </c>
      <c r="AH54" s="16" t="s">
        <v>213</v>
      </c>
    </row>
    <row r="55" spans="1:34">
      <c r="A55" s="15">
        <v>5315</v>
      </c>
      <c r="B55" s="9" t="s">
        <v>66</v>
      </c>
      <c r="C55" s="10" t="s">
        <v>6</v>
      </c>
      <c r="D55" s="10" t="s">
        <v>7</v>
      </c>
      <c r="E55" s="10">
        <v>28</v>
      </c>
      <c r="F55" s="10" t="s">
        <v>204</v>
      </c>
      <c r="G55" s="10" t="s">
        <v>199</v>
      </c>
      <c r="H55" s="10" t="s">
        <v>8</v>
      </c>
      <c r="I55" s="10" t="s">
        <v>9</v>
      </c>
      <c r="J55" s="10" t="s">
        <v>10</v>
      </c>
      <c r="K55" s="27">
        <v>5</v>
      </c>
      <c r="L55" s="28">
        <v>0</v>
      </c>
      <c r="M55" s="11">
        <v>0</v>
      </c>
      <c r="N55" s="27">
        <v>5</v>
      </c>
      <c r="O55" s="11" t="s">
        <v>11</v>
      </c>
      <c r="P55" s="11" t="s">
        <v>12</v>
      </c>
      <c r="Q55" s="11" t="s">
        <v>12</v>
      </c>
      <c r="R55" s="11" t="s">
        <v>11</v>
      </c>
      <c r="S55" s="11" t="s">
        <v>12</v>
      </c>
      <c r="T55" s="17">
        <v>5</v>
      </c>
      <c r="U55" s="28">
        <v>0</v>
      </c>
      <c r="V55" s="17">
        <v>0</v>
      </c>
      <c r="W55" s="17">
        <v>5</v>
      </c>
      <c r="X55" s="17" t="s">
        <v>12</v>
      </c>
      <c r="Y55" s="17" t="s">
        <v>16</v>
      </c>
      <c r="Z55" s="17" t="s">
        <v>13</v>
      </c>
      <c r="AA55" s="17" t="s">
        <v>13</v>
      </c>
      <c r="AB55" s="17" t="s">
        <v>13</v>
      </c>
      <c r="AC55" s="17" t="s">
        <v>13</v>
      </c>
      <c r="AD55" s="16" t="s">
        <v>13</v>
      </c>
      <c r="AE55" s="16" t="s">
        <v>178</v>
      </c>
      <c r="AF55" s="16" t="s">
        <v>179</v>
      </c>
      <c r="AG55" s="16" t="s">
        <v>228</v>
      </c>
      <c r="AH55" s="16" t="s">
        <v>229</v>
      </c>
    </row>
    <row r="56" spans="1:34">
      <c r="A56" s="15">
        <v>5383</v>
      </c>
      <c r="B56" s="9" t="s">
        <v>67</v>
      </c>
      <c r="C56" s="10" t="s">
        <v>6</v>
      </c>
      <c r="D56" s="10" t="s">
        <v>7</v>
      </c>
      <c r="E56" s="10">
        <v>36</v>
      </c>
      <c r="F56" s="10" t="s">
        <v>186</v>
      </c>
      <c r="G56" s="10" t="s">
        <v>187</v>
      </c>
      <c r="H56" s="10" t="s">
        <v>2500</v>
      </c>
      <c r="I56" s="10" t="s">
        <v>9</v>
      </c>
      <c r="J56" s="10" t="s">
        <v>10</v>
      </c>
      <c r="K56" s="27">
        <v>5</v>
      </c>
      <c r="L56" s="28">
        <v>0</v>
      </c>
      <c r="M56" s="11">
        <v>0</v>
      </c>
      <c r="N56" s="27">
        <v>5</v>
      </c>
      <c r="O56" s="11" t="s">
        <v>11</v>
      </c>
      <c r="P56" s="11" t="s">
        <v>12</v>
      </c>
      <c r="Q56" s="11" t="s">
        <v>12</v>
      </c>
      <c r="R56" s="11" t="s">
        <v>11</v>
      </c>
      <c r="S56" s="11" t="s">
        <v>11</v>
      </c>
      <c r="T56" s="17">
        <v>5</v>
      </c>
      <c r="U56" s="28">
        <v>0</v>
      </c>
      <c r="V56" s="17">
        <v>0</v>
      </c>
      <c r="W56" s="17">
        <v>5</v>
      </c>
      <c r="X56" s="17" t="s">
        <v>12</v>
      </c>
      <c r="Y56" s="17" t="s">
        <v>16</v>
      </c>
      <c r="Z56" s="17" t="s">
        <v>13</v>
      </c>
      <c r="AA56" s="17" t="s">
        <v>13</v>
      </c>
      <c r="AB56" s="17" t="s">
        <v>13</v>
      </c>
      <c r="AC56" s="17" t="s">
        <v>13</v>
      </c>
      <c r="AD56" s="16" t="s">
        <v>13</v>
      </c>
      <c r="AE56" s="16" t="s">
        <v>174</v>
      </c>
      <c r="AF56" s="16" t="s">
        <v>175</v>
      </c>
      <c r="AG56" s="16" t="s">
        <v>216</v>
      </c>
      <c r="AH56" s="16" t="s">
        <v>217</v>
      </c>
    </row>
    <row r="57" spans="1:34">
      <c r="A57" s="15">
        <v>5439</v>
      </c>
      <c r="B57" s="9" t="s">
        <v>68</v>
      </c>
      <c r="C57" s="10" t="s">
        <v>6</v>
      </c>
      <c r="D57" s="10" t="s">
        <v>7</v>
      </c>
      <c r="E57" s="10">
        <v>14</v>
      </c>
      <c r="F57" s="10" t="s">
        <v>230</v>
      </c>
      <c r="G57" s="10" t="s">
        <v>177</v>
      </c>
      <c r="H57" s="10" t="s">
        <v>8</v>
      </c>
      <c r="I57" s="10" t="s">
        <v>9</v>
      </c>
      <c r="J57" s="10" t="s">
        <v>10</v>
      </c>
      <c r="K57" s="27">
        <v>10</v>
      </c>
      <c r="L57" s="28">
        <v>1</v>
      </c>
      <c r="M57" s="11">
        <v>10</v>
      </c>
      <c r="N57" s="27">
        <v>0</v>
      </c>
      <c r="O57" s="11" t="s">
        <v>11</v>
      </c>
      <c r="P57" s="11" t="s">
        <v>12</v>
      </c>
      <c r="Q57" s="11" t="s">
        <v>12</v>
      </c>
      <c r="R57" s="11" t="s">
        <v>11</v>
      </c>
      <c r="S57" s="11" t="s">
        <v>12</v>
      </c>
      <c r="T57" s="17">
        <v>9</v>
      </c>
      <c r="U57" s="28">
        <v>0</v>
      </c>
      <c r="V57" s="17">
        <v>0</v>
      </c>
      <c r="W57" s="17">
        <v>9</v>
      </c>
      <c r="X57" s="17" t="s">
        <v>12</v>
      </c>
      <c r="Y57" s="17" t="s">
        <v>16</v>
      </c>
      <c r="Z57" s="17" t="s">
        <v>12</v>
      </c>
      <c r="AA57" s="17" t="s">
        <v>13</v>
      </c>
      <c r="AB57" s="17" t="s">
        <v>13</v>
      </c>
      <c r="AC57" s="17" t="s">
        <v>13</v>
      </c>
      <c r="AD57" s="16" t="s">
        <v>241</v>
      </c>
      <c r="AE57" s="16" t="s">
        <v>174</v>
      </c>
      <c r="AF57" s="16" t="s">
        <v>175</v>
      </c>
      <c r="AG57" s="16" t="s">
        <v>174</v>
      </c>
      <c r="AH57" s="16" t="s">
        <v>175</v>
      </c>
    </row>
    <row r="58" spans="1:34">
      <c r="A58" s="15">
        <v>5455</v>
      </c>
      <c r="B58" s="9" t="s">
        <v>69</v>
      </c>
      <c r="C58" s="10" t="s">
        <v>6</v>
      </c>
      <c r="D58" s="10" t="s">
        <v>7</v>
      </c>
      <c r="E58" s="10">
        <v>25</v>
      </c>
      <c r="F58" s="10" t="s">
        <v>208</v>
      </c>
      <c r="G58" s="10" t="s">
        <v>187</v>
      </c>
      <c r="H58" s="10" t="s">
        <v>2500</v>
      </c>
      <c r="I58" s="10" t="s">
        <v>9</v>
      </c>
      <c r="J58" s="10" t="s">
        <v>10</v>
      </c>
      <c r="K58" s="27">
        <v>9</v>
      </c>
      <c r="L58" s="28">
        <v>0</v>
      </c>
      <c r="M58" s="11">
        <v>0</v>
      </c>
      <c r="N58" s="27">
        <v>9</v>
      </c>
      <c r="O58" s="11" t="s">
        <v>11</v>
      </c>
      <c r="P58" s="11" t="s">
        <v>12</v>
      </c>
      <c r="Q58" s="11" t="s">
        <v>12</v>
      </c>
      <c r="R58" s="11" t="s">
        <v>11</v>
      </c>
      <c r="S58" s="11" t="s">
        <v>12</v>
      </c>
      <c r="T58" s="17">
        <v>6</v>
      </c>
      <c r="U58" s="28">
        <v>0</v>
      </c>
      <c r="V58" s="17">
        <v>0</v>
      </c>
      <c r="W58" s="17">
        <v>6</v>
      </c>
      <c r="X58" s="17" t="s">
        <v>11</v>
      </c>
      <c r="Y58" s="17" t="s">
        <v>16</v>
      </c>
      <c r="Z58" s="17" t="s">
        <v>13</v>
      </c>
      <c r="AA58" s="17" t="s">
        <v>13</v>
      </c>
      <c r="AB58" s="17" t="s">
        <v>13</v>
      </c>
      <c r="AC58" s="17" t="s">
        <v>13</v>
      </c>
      <c r="AD58" s="16" t="s">
        <v>13</v>
      </c>
      <c r="AE58" s="16" t="s">
        <v>178</v>
      </c>
      <c r="AF58" s="16" t="s">
        <v>179</v>
      </c>
      <c r="AG58" s="16" t="s">
        <v>202</v>
      </c>
      <c r="AH58" s="16" t="s">
        <v>203</v>
      </c>
    </row>
    <row r="59" spans="1:34">
      <c r="A59" s="15">
        <v>5881</v>
      </c>
      <c r="B59" s="9" t="s">
        <v>70</v>
      </c>
      <c r="C59" s="10" t="s">
        <v>6</v>
      </c>
      <c r="D59" s="10" t="s">
        <v>7</v>
      </c>
      <c r="E59" s="10">
        <v>26</v>
      </c>
      <c r="F59" s="10" t="s">
        <v>176</v>
      </c>
      <c r="G59" s="10" t="s">
        <v>177</v>
      </c>
      <c r="H59" s="10" t="s">
        <v>8</v>
      </c>
      <c r="I59" s="10" t="s">
        <v>9</v>
      </c>
      <c r="J59" s="10" t="s">
        <v>10</v>
      </c>
      <c r="K59" s="27">
        <v>5</v>
      </c>
      <c r="L59" s="28">
        <v>0</v>
      </c>
      <c r="M59" s="11">
        <v>0</v>
      </c>
      <c r="N59" s="27">
        <v>5</v>
      </c>
      <c r="O59" s="11" t="s">
        <v>11</v>
      </c>
      <c r="P59" s="11" t="s">
        <v>12</v>
      </c>
      <c r="Q59" s="11" t="s">
        <v>12</v>
      </c>
      <c r="R59" s="11" t="s">
        <v>11</v>
      </c>
      <c r="S59" s="11" t="s">
        <v>12</v>
      </c>
      <c r="T59" s="17">
        <v>5</v>
      </c>
      <c r="U59" s="28">
        <v>0</v>
      </c>
      <c r="V59" s="17">
        <v>0</v>
      </c>
      <c r="W59" s="17">
        <v>5</v>
      </c>
      <c r="X59" s="17" t="s">
        <v>12</v>
      </c>
      <c r="Y59" s="17" t="s">
        <v>16</v>
      </c>
      <c r="Z59" s="17" t="s">
        <v>13</v>
      </c>
      <c r="AA59" s="17" t="s">
        <v>13</v>
      </c>
      <c r="AB59" s="17" t="s">
        <v>13</v>
      </c>
      <c r="AC59" s="17" t="s">
        <v>13</v>
      </c>
      <c r="AD59" s="16" t="s">
        <v>13</v>
      </c>
      <c r="AE59" s="16" t="s">
        <v>178</v>
      </c>
      <c r="AF59" s="16" t="s">
        <v>179</v>
      </c>
      <c r="AG59" s="16" t="s">
        <v>202</v>
      </c>
      <c r="AH59" s="16" t="s">
        <v>203</v>
      </c>
    </row>
    <row r="60" spans="1:34">
      <c r="A60" s="15">
        <v>6192</v>
      </c>
      <c r="B60" s="9" t="s">
        <v>71</v>
      </c>
      <c r="C60" s="10" t="s">
        <v>6</v>
      </c>
      <c r="D60" s="10" t="s">
        <v>7</v>
      </c>
      <c r="E60" s="10">
        <v>35</v>
      </c>
      <c r="F60" s="10" t="s">
        <v>242</v>
      </c>
      <c r="G60" s="10" t="s">
        <v>173</v>
      </c>
      <c r="H60" s="10" t="s">
        <v>8</v>
      </c>
      <c r="I60" s="10" t="s">
        <v>9</v>
      </c>
      <c r="J60" s="10" t="s">
        <v>10</v>
      </c>
      <c r="K60" s="27">
        <v>15</v>
      </c>
      <c r="L60" s="28">
        <v>6.6666666666666666E-2</v>
      </c>
      <c r="M60" s="11">
        <v>1</v>
      </c>
      <c r="N60" s="27">
        <v>14</v>
      </c>
      <c r="O60" s="11" t="s">
        <v>11</v>
      </c>
      <c r="P60" s="11" t="s">
        <v>12</v>
      </c>
      <c r="Q60" s="11" t="s">
        <v>12</v>
      </c>
      <c r="R60" s="11" t="s">
        <v>11</v>
      </c>
      <c r="S60" s="11" t="s">
        <v>12</v>
      </c>
      <c r="T60" s="17">
        <v>15</v>
      </c>
      <c r="U60" s="28">
        <v>0</v>
      </c>
      <c r="V60" s="17">
        <v>0</v>
      </c>
      <c r="W60" s="17">
        <v>15</v>
      </c>
      <c r="X60" s="17" t="s">
        <v>12</v>
      </c>
      <c r="Y60" s="17" t="s">
        <v>16</v>
      </c>
      <c r="Z60" s="17" t="s">
        <v>13</v>
      </c>
      <c r="AA60" s="17" t="s">
        <v>13</v>
      </c>
      <c r="AB60" s="17" t="s">
        <v>13</v>
      </c>
      <c r="AC60" s="17" t="s">
        <v>13</v>
      </c>
      <c r="AD60" s="16" t="s">
        <v>13</v>
      </c>
      <c r="AE60" s="16" t="s">
        <v>174</v>
      </c>
      <c r="AF60" s="16" t="s">
        <v>175</v>
      </c>
      <c r="AG60" s="16" t="s">
        <v>243</v>
      </c>
      <c r="AH60" s="16" t="s">
        <v>244</v>
      </c>
    </row>
    <row r="61" spans="1:34">
      <c r="A61" s="15">
        <v>6268</v>
      </c>
      <c r="B61" s="9" t="s">
        <v>5</v>
      </c>
      <c r="C61" s="10" t="s">
        <v>6</v>
      </c>
      <c r="D61" s="10" t="s">
        <v>7</v>
      </c>
      <c r="E61" s="10">
        <v>5</v>
      </c>
      <c r="F61" s="10" t="s">
        <v>172</v>
      </c>
      <c r="G61" s="10" t="s">
        <v>173</v>
      </c>
      <c r="H61" s="10" t="s">
        <v>8</v>
      </c>
      <c r="I61" s="10" t="s">
        <v>72</v>
      </c>
      <c r="J61" s="10" t="s">
        <v>10</v>
      </c>
      <c r="K61" s="27">
        <v>5</v>
      </c>
      <c r="L61" s="28">
        <v>0</v>
      </c>
      <c r="M61" s="11">
        <v>0</v>
      </c>
      <c r="N61" s="27">
        <v>5</v>
      </c>
      <c r="O61" s="11" t="s">
        <v>11</v>
      </c>
      <c r="P61" s="11" t="s">
        <v>11</v>
      </c>
      <c r="Q61" s="11" t="s">
        <v>11</v>
      </c>
      <c r="R61" s="11" t="s">
        <v>11</v>
      </c>
      <c r="S61" s="11" t="s">
        <v>11</v>
      </c>
      <c r="T61" s="17">
        <v>5</v>
      </c>
      <c r="U61" s="28">
        <v>0</v>
      </c>
      <c r="V61" s="17">
        <v>0</v>
      </c>
      <c r="W61" s="17">
        <v>5</v>
      </c>
      <c r="X61" s="17" t="s">
        <v>12</v>
      </c>
      <c r="Y61" s="17" t="s">
        <v>16</v>
      </c>
      <c r="Z61" s="17" t="s">
        <v>13</v>
      </c>
      <c r="AA61" s="17" t="s">
        <v>13</v>
      </c>
      <c r="AB61" s="17" t="s">
        <v>13</v>
      </c>
      <c r="AC61" s="17" t="s">
        <v>13</v>
      </c>
      <c r="AD61" s="16" t="s">
        <v>13</v>
      </c>
      <c r="AE61" s="16" t="s">
        <v>174</v>
      </c>
      <c r="AF61" s="16" t="s">
        <v>175</v>
      </c>
      <c r="AG61" s="16" t="s">
        <v>245</v>
      </c>
      <c r="AH61" s="16" t="s">
        <v>246</v>
      </c>
    </row>
    <row r="62" spans="1:34">
      <c r="A62" s="15">
        <v>6385</v>
      </c>
      <c r="B62" s="9" t="s">
        <v>73</v>
      </c>
      <c r="C62" s="10" t="s">
        <v>6</v>
      </c>
      <c r="D62" s="10" t="s">
        <v>7</v>
      </c>
      <c r="E62" s="10">
        <v>27</v>
      </c>
      <c r="F62" s="10" t="s">
        <v>176</v>
      </c>
      <c r="G62" s="10" t="s">
        <v>191</v>
      </c>
      <c r="H62" s="10" t="s">
        <v>8</v>
      </c>
      <c r="I62" s="10" t="s">
        <v>9</v>
      </c>
      <c r="J62" s="10" t="s">
        <v>10</v>
      </c>
      <c r="K62" s="27">
        <v>5</v>
      </c>
      <c r="L62" s="28">
        <v>0</v>
      </c>
      <c r="M62" s="11">
        <v>0</v>
      </c>
      <c r="N62" s="27">
        <v>5</v>
      </c>
      <c r="O62" s="11" t="s">
        <v>11</v>
      </c>
      <c r="P62" s="11" t="s">
        <v>12</v>
      </c>
      <c r="Q62" s="11" t="s">
        <v>12</v>
      </c>
      <c r="R62" s="11" t="s">
        <v>11</v>
      </c>
      <c r="S62" s="11" t="s">
        <v>11</v>
      </c>
      <c r="T62" s="17">
        <v>5</v>
      </c>
      <c r="U62" s="28">
        <v>0</v>
      </c>
      <c r="V62" s="17">
        <v>0</v>
      </c>
      <c r="W62" s="17">
        <v>5</v>
      </c>
      <c r="X62" s="17" t="s">
        <v>12</v>
      </c>
      <c r="Y62" s="17" t="s">
        <v>16</v>
      </c>
      <c r="Z62" s="17" t="s">
        <v>13</v>
      </c>
      <c r="AA62" s="17" t="s">
        <v>13</v>
      </c>
      <c r="AB62" s="17" t="s">
        <v>13</v>
      </c>
      <c r="AC62" s="17" t="s">
        <v>13</v>
      </c>
      <c r="AD62" s="16" t="s">
        <v>13</v>
      </c>
      <c r="AE62" s="16" t="s">
        <v>178</v>
      </c>
      <c r="AF62" s="16" t="s">
        <v>179</v>
      </c>
      <c r="AG62" s="16" t="s">
        <v>202</v>
      </c>
      <c r="AH62" s="16" t="s">
        <v>203</v>
      </c>
    </row>
    <row r="63" spans="1:34">
      <c r="A63" s="15">
        <v>6429</v>
      </c>
      <c r="B63" s="9" t="s">
        <v>74</v>
      </c>
      <c r="C63" s="10" t="s">
        <v>6</v>
      </c>
      <c r="D63" s="10" t="s">
        <v>7</v>
      </c>
      <c r="E63" s="10">
        <v>35</v>
      </c>
      <c r="F63" s="10" t="s">
        <v>247</v>
      </c>
      <c r="G63" s="10" t="s">
        <v>173</v>
      </c>
      <c r="H63" s="10" t="s">
        <v>8</v>
      </c>
      <c r="I63" s="10" t="s">
        <v>9</v>
      </c>
      <c r="J63" s="10" t="s">
        <v>10</v>
      </c>
      <c r="K63" s="27">
        <v>13</v>
      </c>
      <c r="L63" s="28">
        <v>7.6923076923076927E-2</v>
      </c>
      <c r="M63" s="11">
        <v>1</v>
      </c>
      <c r="N63" s="27">
        <v>12</v>
      </c>
      <c r="O63" s="11" t="s">
        <v>11</v>
      </c>
      <c r="P63" s="11" t="s">
        <v>12</v>
      </c>
      <c r="Q63" s="11" t="s">
        <v>12</v>
      </c>
      <c r="R63" s="11" t="s">
        <v>11</v>
      </c>
      <c r="S63" s="11" t="s">
        <v>12</v>
      </c>
      <c r="T63" s="17">
        <v>11</v>
      </c>
      <c r="U63" s="28">
        <v>0</v>
      </c>
      <c r="V63" s="17">
        <v>0</v>
      </c>
      <c r="W63" s="17">
        <v>11</v>
      </c>
      <c r="X63" s="17" t="s">
        <v>12</v>
      </c>
      <c r="Y63" s="17" t="s">
        <v>14</v>
      </c>
      <c r="Z63" s="17" t="s">
        <v>13</v>
      </c>
      <c r="AA63" s="17" t="s">
        <v>13</v>
      </c>
      <c r="AB63" s="17" t="s">
        <v>13</v>
      </c>
      <c r="AC63" s="17" t="s">
        <v>13</v>
      </c>
      <c r="AD63" s="16" t="s">
        <v>13</v>
      </c>
      <c r="AE63" s="16" t="s">
        <v>174</v>
      </c>
      <c r="AF63" s="16" t="s">
        <v>175</v>
      </c>
      <c r="AG63" s="16" t="s">
        <v>248</v>
      </c>
      <c r="AH63" s="16" t="s">
        <v>249</v>
      </c>
    </row>
    <row r="64" spans="1:34">
      <c r="A64" s="15">
        <v>6750</v>
      </c>
      <c r="B64" s="9" t="s">
        <v>75</v>
      </c>
      <c r="C64" s="10" t="s">
        <v>6</v>
      </c>
      <c r="D64" s="10" t="s">
        <v>7</v>
      </c>
      <c r="E64" s="10">
        <v>8</v>
      </c>
      <c r="F64" s="10" t="s">
        <v>209</v>
      </c>
      <c r="G64" s="10" t="s">
        <v>183</v>
      </c>
      <c r="H64" s="10" t="s">
        <v>8</v>
      </c>
      <c r="I64" s="10" t="s">
        <v>9</v>
      </c>
      <c r="J64" s="10" t="s">
        <v>10</v>
      </c>
      <c r="K64" s="27">
        <v>5</v>
      </c>
      <c r="L64" s="28">
        <v>0</v>
      </c>
      <c r="M64" s="11">
        <v>0</v>
      </c>
      <c r="N64" s="27">
        <v>5</v>
      </c>
      <c r="O64" s="11" t="s">
        <v>11</v>
      </c>
      <c r="P64" s="11" t="s">
        <v>12</v>
      </c>
      <c r="Q64" s="11" t="s">
        <v>12</v>
      </c>
      <c r="R64" s="11" t="s">
        <v>11</v>
      </c>
      <c r="S64" s="11" t="s">
        <v>12</v>
      </c>
      <c r="T64" s="17">
        <v>5</v>
      </c>
      <c r="U64" s="28">
        <v>0</v>
      </c>
      <c r="V64" s="17">
        <v>0</v>
      </c>
      <c r="W64" s="17">
        <v>5</v>
      </c>
      <c r="X64" s="17" t="s">
        <v>12</v>
      </c>
      <c r="Y64" s="17" t="s">
        <v>16</v>
      </c>
      <c r="Z64" s="17" t="s">
        <v>13</v>
      </c>
      <c r="AA64" s="17" t="s">
        <v>13</v>
      </c>
      <c r="AB64" s="17" t="s">
        <v>13</v>
      </c>
      <c r="AC64" s="17" t="s">
        <v>13</v>
      </c>
      <c r="AD64" s="16" t="s">
        <v>13</v>
      </c>
      <c r="AE64" s="16" t="s">
        <v>178</v>
      </c>
      <c r="AF64" s="16" t="s">
        <v>179</v>
      </c>
      <c r="AG64" s="16" t="s">
        <v>250</v>
      </c>
      <c r="AH64" s="16" t="s">
        <v>251</v>
      </c>
    </row>
    <row r="65" spans="1:34">
      <c r="A65" s="15">
        <v>7021</v>
      </c>
      <c r="B65" s="9" t="s">
        <v>76</v>
      </c>
      <c r="C65" s="10" t="s">
        <v>6</v>
      </c>
      <c r="D65" s="10" t="s">
        <v>7</v>
      </c>
      <c r="E65" s="10">
        <v>7</v>
      </c>
      <c r="F65" s="10" t="s">
        <v>209</v>
      </c>
      <c r="G65" s="10" t="s">
        <v>183</v>
      </c>
      <c r="H65" s="10" t="s">
        <v>8</v>
      </c>
      <c r="I65" s="10" t="s">
        <v>9</v>
      </c>
      <c r="J65" s="10" t="s">
        <v>10</v>
      </c>
      <c r="K65" s="27">
        <v>5</v>
      </c>
      <c r="L65" s="28">
        <v>0</v>
      </c>
      <c r="M65" s="11">
        <v>0</v>
      </c>
      <c r="N65" s="27">
        <v>5</v>
      </c>
      <c r="O65" s="11" t="s">
        <v>11</v>
      </c>
      <c r="P65" s="11" t="s">
        <v>12</v>
      </c>
      <c r="Q65" s="11" t="s">
        <v>12</v>
      </c>
      <c r="R65" s="11" t="s">
        <v>11</v>
      </c>
      <c r="S65" s="11" t="s">
        <v>11</v>
      </c>
      <c r="T65" s="17">
        <v>5</v>
      </c>
      <c r="U65" s="28">
        <v>0</v>
      </c>
      <c r="V65" s="17">
        <v>0</v>
      </c>
      <c r="W65" s="17">
        <v>5</v>
      </c>
      <c r="X65" s="17" t="s">
        <v>11</v>
      </c>
      <c r="Y65" s="17" t="s">
        <v>16</v>
      </c>
      <c r="Z65" s="17" t="s">
        <v>13</v>
      </c>
      <c r="AA65" s="17" t="s">
        <v>13</v>
      </c>
      <c r="AB65" s="17" t="s">
        <v>13</v>
      </c>
      <c r="AC65" s="17" t="s">
        <v>13</v>
      </c>
      <c r="AD65" s="16" t="s">
        <v>13</v>
      </c>
      <c r="AE65" s="16" t="s">
        <v>178</v>
      </c>
      <c r="AF65" s="16" t="s">
        <v>179</v>
      </c>
      <c r="AG65" s="16" t="s">
        <v>192</v>
      </c>
      <c r="AH65" s="16" t="s">
        <v>193</v>
      </c>
    </row>
    <row r="66" spans="1:34">
      <c r="A66" s="15">
        <v>7034</v>
      </c>
      <c r="B66" s="9" t="s">
        <v>77</v>
      </c>
      <c r="C66" s="10" t="s">
        <v>6</v>
      </c>
      <c r="D66" s="10" t="s">
        <v>7</v>
      </c>
      <c r="E66" s="10">
        <v>6</v>
      </c>
      <c r="F66" s="10" t="s">
        <v>252</v>
      </c>
      <c r="G66" s="10" t="s">
        <v>211</v>
      </c>
      <c r="H66" s="10" t="s">
        <v>8</v>
      </c>
      <c r="I66" s="10" t="s">
        <v>9</v>
      </c>
      <c r="J66" s="10" t="s">
        <v>10</v>
      </c>
      <c r="K66" s="27">
        <v>6</v>
      </c>
      <c r="L66" s="28">
        <v>0.33333333333333331</v>
      </c>
      <c r="M66" s="11">
        <v>2</v>
      </c>
      <c r="N66" s="27">
        <v>4</v>
      </c>
      <c r="O66" s="11" t="s">
        <v>11</v>
      </c>
      <c r="P66" s="11" t="s">
        <v>12</v>
      </c>
      <c r="Q66" s="11" t="s">
        <v>12</v>
      </c>
      <c r="R66" s="11" t="s">
        <v>11</v>
      </c>
      <c r="S66" s="11" t="s">
        <v>12</v>
      </c>
      <c r="T66" s="17">
        <v>8</v>
      </c>
      <c r="U66" s="28">
        <v>0</v>
      </c>
      <c r="V66" s="17">
        <v>0</v>
      </c>
      <c r="W66" s="17">
        <v>8</v>
      </c>
      <c r="X66" s="17" t="s">
        <v>12</v>
      </c>
      <c r="Y66" s="17" t="s">
        <v>14</v>
      </c>
      <c r="Z66" s="17" t="s">
        <v>13</v>
      </c>
      <c r="AA66" s="17" t="s">
        <v>13</v>
      </c>
      <c r="AB66" s="17" t="s">
        <v>13</v>
      </c>
      <c r="AC66" s="17" t="s">
        <v>13</v>
      </c>
      <c r="AD66" s="16" t="s">
        <v>13</v>
      </c>
      <c r="AE66" s="16" t="s">
        <v>174</v>
      </c>
      <c r="AF66" s="16" t="s">
        <v>175</v>
      </c>
      <c r="AG66" s="16" t="s">
        <v>253</v>
      </c>
      <c r="AH66" s="16" t="s">
        <v>254</v>
      </c>
    </row>
    <row r="67" spans="1:34">
      <c r="A67" s="15">
        <v>7081</v>
      </c>
      <c r="B67" s="9" t="s">
        <v>78</v>
      </c>
      <c r="C67" s="10" t="s">
        <v>6</v>
      </c>
      <c r="D67" s="10" t="s">
        <v>7</v>
      </c>
      <c r="E67" s="10">
        <v>30</v>
      </c>
      <c r="F67" s="10" t="s">
        <v>238</v>
      </c>
      <c r="G67" s="10" t="s">
        <v>199</v>
      </c>
      <c r="H67" s="10" t="s">
        <v>8</v>
      </c>
      <c r="I67" s="10" t="s">
        <v>9</v>
      </c>
      <c r="J67" s="10" t="s">
        <v>10</v>
      </c>
      <c r="K67" s="27">
        <v>5</v>
      </c>
      <c r="L67" s="28">
        <v>0</v>
      </c>
      <c r="M67" s="11">
        <v>0</v>
      </c>
      <c r="N67" s="27">
        <v>5</v>
      </c>
      <c r="O67" s="11" t="s">
        <v>11</v>
      </c>
      <c r="P67" s="11" t="s">
        <v>12</v>
      </c>
      <c r="Q67" s="11" t="s">
        <v>12</v>
      </c>
      <c r="R67" s="11" t="s">
        <v>11</v>
      </c>
      <c r="S67" s="11" t="s">
        <v>11</v>
      </c>
      <c r="T67" s="17">
        <v>5</v>
      </c>
      <c r="U67" s="28">
        <v>0</v>
      </c>
      <c r="V67" s="17">
        <v>0</v>
      </c>
      <c r="W67" s="17">
        <v>5</v>
      </c>
      <c r="X67" s="17" t="s">
        <v>12</v>
      </c>
      <c r="Y67" s="17" t="s">
        <v>16</v>
      </c>
      <c r="Z67" s="17" t="s">
        <v>13</v>
      </c>
      <c r="AA67" s="17" t="s">
        <v>13</v>
      </c>
      <c r="AB67" s="17" t="s">
        <v>13</v>
      </c>
      <c r="AC67" s="17" t="s">
        <v>13</v>
      </c>
      <c r="AD67" s="16" t="s">
        <v>13</v>
      </c>
      <c r="AE67" s="16" t="s">
        <v>178</v>
      </c>
      <c r="AF67" s="16" t="s">
        <v>179</v>
      </c>
      <c r="AG67" s="16" t="s">
        <v>178</v>
      </c>
      <c r="AH67" s="16" t="s">
        <v>179</v>
      </c>
    </row>
    <row r="68" spans="1:34">
      <c r="A68" s="15">
        <v>7550</v>
      </c>
      <c r="B68" s="9" t="s">
        <v>79</v>
      </c>
      <c r="C68" s="10" t="s">
        <v>6</v>
      </c>
      <c r="D68" s="10" t="s">
        <v>7</v>
      </c>
      <c r="E68" s="10">
        <v>18</v>
      </c>
      <c r="F68" s="10" t="s">
        <v>220</v>
      </c>
      <c r="G68" s="10" t="s">
        <v>187</v>
      </c>
      <c r="H68" s="10" t="s">
        <v>8</v>
      </c>
      <c r="I68" s="10" t="s">
        <v>9</v>
      </c>
      <c r="J68" s="10" t="s">
        <v>10</v>
      </c>
      <c r="K68" s="27">
        <v>5</v>
      </c>
      <c r="L68" s="28">
        <v>0</v>
      </c>
      <c r="M68" s="11">
        <v>0</v>
      </c>
      <c r="N68" s="27">
        <v>5</v>
      </c>
      <c r="O68" s="11" t="s">
        <v>11</v>
      </c>
      <c r="P68" s="11" t="s">
        <v>12</v>
      </c>
      <c r="Q68" s="11" t="s">
        <v>12</v>
      </c>
      <c r="R68" s="11" t="s">
        <v>11</v>
      </c>
      <c r="S68" s="11" t="s">
        <v>11</v>
      </c>
      <c r="T68" s="17">
        <v>6</v>
      </c>
      <c r="U68" s="28">
        <v>0</v>
      </c>
      <c r="V68" s="17">
        <v>0</v>
      </c>
      <c r="W68" s="17">
        <v>6</v>
      </c>
      <c r="X68" s="17" t="s">
        <v>12</v>
      </c>
      <c r="Y68" s="17" t="s">
        <v>16</v>
      </c>
      <c r="Z68" s="17" t="s">
        <v>13</v>
      </c>
      <c r="AA68" s="17" t="s">
        <v>13</v>
      </c>
      <c r="AB68" s="17" t="s">
        <v>13</v>
      </c>
      <c r="AC68" s="17" t="s">
        <v>13</v>
      </c>
      <c r="AD68" s="16" t="s">
        <v>13</v>
      </c>
      <c r="AE68" s="16" t="s">
        <v>174</v>
      </c>
      <c r="AF68" s="16" t="s">
        <v>175</v>
      </c>
      <c r="AG68" s="16" t="s">
        <v>174</v>
      </c>
      <c r="AH68" s="16" t="s">
        <v>175</v>
      </c>
    </row>
    <row r="69" spans="1:34">
      <c r="A69" s="15">
        <v>7614</v>
      </c>
      <c r="B69" s="9" t="s">
        <v>80</v>
      </c>
      <c r="C69" s="10" t="s">
        <v>6</v>
      </c>
      <c r="D69" s="10" t="s">
        <v>7</v>
      </c>
      <c r="E69" s="10">
        <v>40</v>
      </c>
      <c r="F69" s="10" t="s">
        <v>209</v>
      </c>
      <c r="G69" s="10" t="s">
        <v>183</v>
      </c>
      <c r="H69" s="10" t="s">
        <v>8</v>
      </c>
      <c r="I69" s="10" t="s">
        <v>9</v>
      </c>
      <c r="J69" s="10" t="s">
        <v>10</v>
      </c>
      <c r="K69" s="27">
        <v>5</v>
      </c>
      <c r="L69" s="28">
        <v>0</v>
      </c>
      <c r="M69" s="11">
        <v>0</v>
      </c>
      <c r="N69" s="27">
        <v>5</v>
      </c>
      <c r="O69" s="11" t="s">
        <v>11</v>
      </c>
      <c r="P69" s="11" t="s">
        <v>11</v>
      </c>
      <c r="Q69" s="11" t="s">
        <v>11</v>
      </c>
      <c r="R69" s="11" t="s">
        <v>11</v>
      </c>
      <c r="S69" s="11" t="s">
        <v>11</v>
      </c>
      <c r="T69" s="17">
        <v>5</v>
      </c>
      <c r="U69" s="28">
        <v>0</v>
      </c>
      <c r="V69" s="17">
        <v>0</v>
      </c>
      <c r="W69" s="17">
        <v>5</v>
      </c>
      <c r="X69" s="17" t="s">
        <v>11</v>
      </c>
      <c r="Y69" s="17" t="s">
        <v>16</v>
      </c>
      <c r="Z69" s="17" t="s">
        <v>13</v>
      </c>
      <c r="AA69" s="17" t="s">
        <v>13</v>
      </c>
      <c r="AB69" s="17" t="s">
        <v>13</v>
      </c>
      <c r="AC69" s="17" t="s">
        <v>13</v>
      </c>
      <c r="AD69" s="16" t="s">
        <v>13</v>
      </c>
      <c r="AE69" s="16" t="s">
        <v>178</v>
      </c>
      <c r="AF69" s="16" t="s">
        <v>179</v>
      </c>
      <c r="AG69" s="16" t="s">
        <v>250</v>
      </c>
      <c r="AH69" s="16" t="s">
        <v>251</v>
      </c>
    </row>
    <row r="70" spans="1:34">
      <c r="A70" s="15">
        <v>7684</v>
      </c>
      <c r="B70" s="9" t="s">
        <v>81</v>
      </c>
      <c r="C70" s="10" t="s">
        <v>6</v>
      </c>
      <c r="D70" s="10" t="s">
        <v>7</v>
      </c>
      <c r="E70" s="10">
        <v>23</v>
      </c>
      <c r="F70" s="10" t="s">
        <v>227</v>
      </c>
      <c r="G70" s="10" t="s">
        <v>195</v>
      </c>
      <c r="H70" s="10" t="s">
        <v>8</v>
      </c>
      <c r="I70" s="10" t="s">
        <v>9</v>
      </c>
      <c r="J70" s="10" t="s">
        <v>10</v>
      </c>
      <c r="K70" s="27">
        <v>5</v>
      </c>
      <c r="L70" s="28">
        <v>0.2</v>
      </c>
      <c r="M70" s="11">
        <v>1</v>
      </c>
      <c r="N70" s="27">
        <v>4</v>
      </c>
      <c r="O70" s="11" t="s">
        <v>11</v>
      </c>
      <c r="P70" s="11" t="s">
        <v>11</v>
      </c>
      <c r="Q70" s="11" t="s">
        <v>11</v>
      </c>
      <c r="R70" s="11" t="s">
        <v>11</v>
      </c>
      <c r="S70" s="11" t="s">
        <v>12</v>
      </c>
      <c r="T70" s="17">
        <v>5</v>
      </c>
      <c r="U70" s="28">
        <v>0</v>
      </c>
      <c r="V70" s="17">
        <v>0</v>
      </c>
      <c r="W70" s="17">
        <v>5</v>
      </c>
      <c r="X70" s="17" t="s">
        <v>12</v>
      </c>
      <c r="Y70" s="17" t="s">
        <v>16</v>
      </c>
      <c r="Z70" s="17" t="s">
        <v>13</v>
      </c>
      <c r="AA70" s="17" t="s">
        <v>13</v>
      </c>
      <c r="AB70" s="17" t="s">
        <v>13</v>
      </c>
      <c r="AC70" s="17" t="s">
        <v>13</v>
      </c>
      <c r="AD70" s="16" t="s">
        <v>13</v>
      </c>
      <c r="AE70" s="16" t="s">
        <v>178</v>
      </c>
      <c r="AF70" s="16" t="s">
        <v>179</v>
      </c>
      <c r="AG70" s="16" t="s">
        <v>196</v>
      </c>
      <c r="AH70" s="16" t="s">
        <v>197</v>
      </c>
    </row>
    <row r="71" spans="1:34">
      <c r="A71" s="15">
        <v>7699</v>
      </c>
      <c r="B71" s="9" t="s">
        <v>82</v>
      </c>
      <c r="C71" s="10" t="s">
        <v>6</v>
      </c>
      <c r="D71" s="10" t="s">
        <v>7</v>
      </c>
      <c r="E71" s="10">
        <v>20</v>
      </c>
      <c r="F71" s="10" t="s">
        <v>186</v>
      </c>
      <c r="G71" s="10" t="s">
        <v>187</v>
      </c>
      <c r="H71" s="10" t="s">
        <v>2500</v>
      </c>
      <c r="I71" s="10" t="s">
        <v>9</v>
      </c>
      <c r="J71" s="10" t="s">
        <v>10</v>
      </c>
      <c r="K71" s="27">
        <v>10</v>
      </c>
      <c r="L71" s="28">
        <v>0</v>
      </c>
      <c r="M71" s="11">
        <v>0</v>
      </c>
      <c r="N71" s="27">
        <v>10</v>
      </c>
      <c r="O71" s="11" t="s">
        <v>11</v>
      </c>
      <c r="P71" s="11" t="s">
        <v>11</v>
      </c>
      <c r="Q71" s="11" t="s">
        <v>11</v>
      </c>
      <c r="R71" s="11" t="s">
        <v>11</v>
      </c>
      <c r="S71" s="11" t="s">
        <v>11</v>
      </c>
      <c r="T71" s="17">
        <v>7</v>
      </c>
      <c r="U71" s="28">
        <v>0</v>
      </c>
      <c r="V71" s="17">
        <v>0</v>
      </c>
      <c r="W71" s="17">
        <v>7</v>
      </c>
      <c r="X71" s="17" t="s">
        <v>12</v>
      </c>
      <c r="Y71" s="17" t="s">
        <v>16</v>
      </c>
      <c r="Z71" s="17" t="s">
        <v>13</v>
      </c>
      <c r="AA71" s="17" t="s">
        <v>13</v>
      </c>
      <c r="AB71" s="17" t="s">
        <v>13</v>
      </c>
      <c r="AC71" s="17" t="s">
        <v>13</v>
      </c>
      <c r="AD71" s="16" t="s">
        <v>13</v>
      </c>
      <c r="AE71" s="16" t="s">
        <v>174</v>
      </c>
      <c r="AF71" s="16" t="s">
        <v>175</v>
      </c>
      <c r="AG71" s="16" t="s">
        <v>221</v>
      </c>
      <c r="AH71" s="16" t="s">
        <v>222</v>
      </c>
    </row>
    <row r="72" spans="1:34">
      <c r="A72" s="15">
        <v>7704</v>
      </c>
      <c r="B72" s="9" t="s">
        <v>83</v>
      </c>
      <c r="C72" s="10" t="s">
        <v>6</v>
      </c>
      <c r="D72" s="10" t="s">
        <v>7</v>
      </c>
      <c r="E72" s="10">
        <v>38</v>
      </c>
      <c r="F72" s="10" t="s">
        <v>214</v>
      </c>
      <c r="G72" s="10" t="s">
        <v>195</v>
      </c>
      <c r="H72" s="10" t="s">
        <v>8</v>
      </c>
      <c r="I72" s="10" t="s">
        <v>9</v>
      </c>
      <c r="J72" s="10" t="s">
        <v>10</v>
      </c>
      <c r="K72" s="27">
        <v>5</v>
      </c>
      <c r="L72" s="28">
        <v>0</v>
      </c>
      <c r="M72" s="11">
        <v>0</v>
      </c>
      <c r="N72" s="27">
        <v>5</v>
      </c>
      <c r="O72" s="11" t="s">
        <v>11</v>
      </c>
      <c r="P72" s="11" t="s">
        <v>12</v>
      </c>
      <c r="Q72" s="11" t="s">
        <v>12</v>
      </c>
      <c r="R72" s="11" t="s">
        <v>11</v>
      </c>
      <c r="S72" s="11" t="s">
        <v>12</v>
      </c>
      <c r="T72" s="17">
        <v>5</v>
      </c>
      <c r="U72" s="28">
        <v>0</v>
      </c>
      <c r="V72" s="17">
        <v>0</v>
      </c>
      <c r="W72" s="17">
        <v>5</v>
      </c>
      <c r="X72" s="17" t="s">
        <v>12</v>
      </c>
      <c r="Y72" s="17" t="s">
        <v>16</v>
      </c>
      <c r="Z72" s="17" t="s">
        <v>13</v>
      </c>
      <c r="AA72" s="17" t="s">
        <v>13</v>
      </c>
      <c r="AB72" s="17" t="s">
        <v>13</v>
      </c>
      <c r="AC72" s="17" t="s">
        <v>13</v>
      </c>
      <c r="AD72" s="16" t="s">
        <v>13</v>
      </c>
      <c r="AE72" s="16" t="s">
        <v>178</v>
      </c>
      <c r="AF72" s="16" t="s">
        <v>179</v>
      </c>
      <c r="AG72" s="16" t="s">
        <v>250</v>
      </c>
      <c r="AH72" s="16" t="s">
        <v>251</v>
      </c>
    </row>
    <row r="73" spans="1:34">
      <c r="A73" s="15">
        <v>7714</v>
      </c>
      <c r="B73" s="9" t="s">
        <v>84</v>
      </c>
      <c r="C73" s="10" t="s">
        <v>6</v>
      </c>
      <c r="D73" s="10" t="s">
        <v>7</v>
      </c>
      <c r="E73" s="10">
        <v>23</v>
      </c>
      <c r="F73" s="10" t="s">
        <v>227</v>
      </c>
      <c r="G73" s="10" t="s">
        <v>195</v>
      </c>
      <c r="H73" s="10" t="s">
        <v>8</v>
      </c>
      <c r="I73" s="10" t="s">
        <v>9</v>
      </c>
      <c r="J73" s="10" t="s">
        <v>10</v>
      </c>
      <c r="K73" s="27">
        <v>5</v>
      </c>
      <c r="L73" s="28">
        <v>0</v>
      </c>
      <c r="M73" s="11">
        <v>0</v>
      </c>
      <c r="N73" s="27">
        <v>5</v>
      </c>
      <c r="O73" s="11" t="s">
        <v>11</v>
      </c>
      <c r="P73" s="11" t="s">
        <v>12</v>
      </c>
      <c r="Q73" s="11" t="s">
        <v>12</v>
      </c>
      <c r="R73" s="11" t="s">
        <v>11</v>
      </c>
      <c r="S73" s="11" t="s">
        <v>12</v>
      </c>
      <c r="T73" s="17">
        <v>5</v>
      </c>
      <c r="U73" s="28">
        <v>0</v>
      </c>
      <c r="V73" s="17">
        <v>0</v>
      </c>
      <c r="W73" s="17">
        <v>5</v>
      </c>
      <c r="X73" s="17" t="s">
        <v>12</v>
      </c>
      <c r="Y73" s="17" t="s">
        <v>16</v>
      </c>
      <c r="Z73" s="17" t="s">
        <v>13</v>
      </c>
      <c r="AA73" s="17" t="s">
        <v>13</v>
      </c>
      <c r="AB73" s="17" t="s">
        <v>13</v>
      </c>
      <c r="AC73" s="17" t="s">
        <v>13</v>
      </c>
      <c r="AD73" s="16" t="s">
        <v>13</v>
      </c>
      <c r="AE73" s="16" t="s">
        <v>178</v>
      </c>
      <c r="AF73" s="16" t="s">
        <v>179</v>
      </c>
      <c r="AG73" s="16" t="s">
        <v>196</v>
      </c>
      <c r="AH73" s="16" t="s">
        <v>197</v>
      </c>
    </row>
    <row r="74" spans="1:34">
      <c r="A74" s="15">
        <v>7734</v>
      </c>
      <c r="B74" s="9" t="s">
        <v>85</v>
      </c>
      <c r="C74" s="10" t="s">
        <v>6</v>
      </c>
      <c r="D74" s="10" t="s">
        <v>7</v>
      </c>
      <c r="E74" s="10">
        <v>29</v>
      </c>
      <c r="F74" s="10" t="s">
        <v>198</v>
      </c>
      <c r="G74" s="10" t="s">
        <v>199</v>
      </c>
      <c r="H74" s="10" t="s">
        <v>8</v>
      </c>
      <c r="I74" s="10" t="s">
        <v>9</v>
      </c>
      <c r="J74" s="10" t="s">
        <v>10</v>
      </c>
      <c r="K74" s="27">
        <v>5</v>
      </c>
      <c r="L74" s="28">
        <v>0</v>
      </c>
      <c r="M74" s="11">
        <v>0</v>
      </c>
      <c r="N74" s="27">
        <v>5</v>
      </c>
      <c r="O74" s="11" t="s">
        <v>11</v>
      </c>
      <c r="P74" s="11" t="s">
        <v>12</v>
      </c>
      <c r="Q74" s="11" t="s">
        <v>12</v>
      </c>
      <c r="R74" s="11" t="s">
        <v>11</v>
      </c>
      <c r="S74" s="11" t="s">
        <v>11</v>
      </c>
      <c r="T74" s="17">
        <v>5</v>
      </c>
      <c r="U74" s="28">
        <v>0</v>
      </c>
      <c r="V74" s="17">
        <v>0</v>
      </c>
      <c r="W74" s="17">
        <v>5</v>
      </c>
      <c r="X74" s="17" t="s">
        <v>12</v>
      </c>
      <c r="Y74" s="17" t="s">
        <v>16</v>
      </c>
      <c r="Z74" s="17" t="s">
        <v>13</v>
      </c>
      <c r="AA74" s="17" t="s">
        <v>13</v>
      </c>
      <c r="AB74" s="17" t="s">
        <v>13</v>
      </c>
      <c r="AC74" s="17" t="s">
        <v>13</v>
      </c>
      <c r="AD74" s="16" t="s">
        <v>13</v>
      </c>
      <c r="AE74" s="16" t="s">
        <v>178</v>
      </c>
      <c r="AF74" s="16" t="s">
        <v>179</v>
      </c>
      <c r="AG74" s="16" t="s">
        <v>228</v>
      </c>
      <c r="AH74" s="16" t="s">
        <v>229</v>
      </c>
    </row>
    <row r="75" spans="1:34">
      <c r="A75" s="15">
        <v>7740</v>
      </c>
      <c r="B75" s="9" t="s">
        <v>5</v>
      </c>
      <c r="C75" s="10" t="s">
        <v>6</v>
      </c>
      <c r="D75" s="10" t="s">
        <v>7</v>
      </c>
      <c r="E75" s="10">
        <v>4</v>
      </c>
      <c r="F75" s="10" t="s">
        <v>252</v>
      </c>
      <c r="G75" s="10" t="s">
        <v>173</v>
      </c>
      <c r="H75" s="10" t="s">
        <v>8</v>
      </c>
      <c r="I75" s="10" t="s">
        <v>9</v>
      </c>
      <c r="J75" s="10" t="s">
        <v>10</v>
      </c>
      <c r="K75" s="27">
        <v>13</v>
      </c>
      <c r="L75" s="28">
        <v>0.15384615384615385</v>
      </c>
      <c r="M75" s="11">
        <v>2</v>
      </c>
      <c r="N75" s="27">
        <v>11</v>
      </c>
      <c r="O75" s="11" t="s">
        <v>11</v>
      </c>
      <c r="P75" s="11" t="s">
        <v>12</v>
      </c>
      <c r="Q75" s="11" t="s">
        <v>12</v>
      </c>
      <c r="R75" s="11" t="s">
        <v>11</v>
      </c>
      <c r="S75" s="11" t="s">
        <v>12</v>
      </c>
      <c r="T75" s="17">
        <v>10</v>
      </c>
      <c r="U75" s="28">
        <v>0</v>
      </c>
      <c r="V75" s="17">
        <v>0</v>
      </c>
      <c r="W75" s="17">
        <v>10</v>
      </c>
      <c r="X75" s="17" t="s">
        <v>12</v>
      </c>
      <c r="Y75" s="17" t="s">
        <v>16</v>
      </c>
      <c r="Z75" s="17" t="s">
        <v>13</v>
      </c>
      <c r="AA75" s="17" t="s">
        <v>13</v>
      </c>
      <c r="AB75" s="17" t="s">
        <v>13</v>
      </c>
      <c r="AC75" s="17" t="s">
        <v>13</v>
      </c>
      <c r="AD75" s="16" t="s">
        <v>13</v>
      </c>
      <c r="AE75" s="16" t="s">
        <v>174</v>
      </c>
      <c r="AF75" s="16" t="s">
        <v>175</v>
      </c>
      <c r="AG75" s="16" t="s">
        <v>243</v>
      </c>
      <c r="AH75" s="16" t="s">
        <v>244</v>
      </c>
    </row>
    <row r="76" spans="1:34">
      <c r="A76" s="15">
        <v>7778</v>
      </c>
      <c r="B76" s="9" t="s">
        <v>86</v>
      </c>
      <c r="C76" s="10" t="s">
        <v>6</v>
      </c>
      <c r="D76" s="10" t="s">
        <v>7</v>
      </c>
      <c r="E76" s="10">
        <v>30</v>
      </c>
      <c r="F76" s="10" t="s">
        <v>238</v>
      </c>
      <c r="G76" s="10" t="s">
        <v>199</v>
      </c>
      <c r="H76" s="10" t="s">
        <v>8</v>
      </c>
      <c r="I76" s="10" t="s">
        <v>9</v>
      </c>
      <c r="J76" s="10" t="s">
        <v>10</v>
      </c>
      <c r="K76" s="27">
        <v>5</v>
      </c>
      <c r="L76" s="28">
        <v>0</v>
      </c>
      <c r="M76" s="11">
        <v>0</v>
      </c>
      <c r="N76" s="27">
        <v>5</v>
      </c>
      <c r="O76" s="11" t="s">
        <v>11</v>
      </c>
      <c r="P76" s="11" t="s">
        <v>12</v>
      </c>
      <c r="Q76" s="11" t="s">
        <v>12</v>
      </c>
      <c r="R76" s="11" t="s">
        <v>11</v>
      </c>
      <c r="S76" s="11" t="s">
        <v>11</v>
      </c>
      <c r="T76" s="17">
        <v>5</v>
      </c>
      <c r="U76" s="28">
        <v>0</v>
      </c>
      <c r="V76" s="17">
        <v>0</v>
      </c>
      <c r="W76" s="17">
        <v>5</v>
      </c>
      <c r="X76" s="17" t="s">
        <v>12</v>
      </c>
      <c r="Y76" s="17" t="s">
        <v>16</v>
      </c>
      <c r="Z76" s="17" t="s">
        <v>13</v>
      </c>
      <c r="AA76" s="17" t="s">
        <v>13</v>
      </c>
      <c r="AB76" s="17" t="s">
        <v>13</v>
      </c>
      <c r="AC76" s="17" t="s">
        <v>13</v>
      </c>
      <c r="AD76" s="16" t="s">
        <v>13</v>
      </c>
      <c r="AE76" s="16" t="s">
        <v>178</v>
      </c>
      <c r="AF76" s="16" t="s">
        <v>179</v>
      </c>
      <c r="AG76" s="16" t="s">
        <v>178</v>
      </c>
      <c r="AH76" s="16" t="s">
        <v>179</v>
      </c>
    </row>
    <row r="77" spans="1:34">
      <c r="A77" s="15">
        <v>7779</v>
      </c>
      <c r="B77" s="9" t="s">
        <v>87</v>
      </c>
      <c r="C77" s="10" t="s">
        <v>6</v>
      </c>
      <c r="D77" s="10" t="s">
        <v>7</v>
      </c>
      <c r="E77" s="10">
        <v>41</v>
      </c>
      <c r="F77" s="10" t="s">
        <v>230</v>
      </c>
      <c r="G77" s="10" t="s">
        <v>177</v>
      </c>
      <c r="H77" s="10" t="s">
        <v>2500</v>
      </c>
      <c r="I77" s="10" t="s">
        <v>9</v>
      </c>
      <c r="J77" s="10" t="s">
        <v>10</v>
      </c>
      <c r="K77" s="27">
        <v>5</v>
      </c>
      <c r="L77" s="28">
        <v>0</v>
      </c>
      <c r="M77" s="11">
        <v>0</v>
      </c>
      <c r="N77" s="27">
        <v>5</v>
      </c>
      <c r="O77" s="11" t="s">
        <v>11</v>
      </c>
      <c r="P77" s="11" t="s">
        <v>11</v>
      </c>
      <c r="Q77" s="11" t="s">
        <v>11</v>
      </c>
      <c r="R77" s="11" t="s">
        <v>11</v>
      </c>
      <c r="S77" s="11" t="s">
        <v>11</v>
      </c>
      <c r="T77" s="17">
        <v>5</v>
      </c>
      <c r="U77" s="28">
        <v>0</v>
      </c>
      <c r="V77" s="17">
        <v>0</v>
      </c>
      <c r="W77" s="17">
        <v>5</v>
      </c>
      <c r="X77" s="17" t="s">
        <v>12</v>
      </c>
      <c r="Y77" s="17" t="s">
        <v>16</v>
      </c>
      <c r="Z77" s="17" t="s">
        <v>13</v>
      </c>
      <c r="AA77" s="17" t="s">
        <v>13</v>
      </c>
      <c r="AB77" s="17" t="s">
        <v>13</v>
      </c>
      <c r="AC77" s="17" t="s">
        <v>13</v>
      </c>
      <c r="AD77" s="16" t="s">
        <v>13</v>
      </c>
      <c r="AE77" s="16" t="s">
        <v>174</v>
      </c>
      <c r="AF77" s="16" t="s">
        <v>175</v>
      </c>
      <c r="AG77" s="16" t="s">
        <v>174</v>
      </c>
      <c r="AH77" s="16" t="s">
        <v>175</v>
      </c>
    </row>
    <row r="78" spans="1:34">
      <c r="A78" s="15">
        <v>7825</v>
      </c>
      <c r="B78" s="9" t="s">
        <v>88</v>
      </c>
      <c r="C78" s="10" t="s">
        <v>6</v>
      </c>
      <c r="D78" s="10" t="s">
        <v>7</v>
      </c>
      <c r="E78" s="10">
        <v>20</v>
      </c>
      <c r="F78" s="10" t="s">
        <v>220</v>
      </c>
      <c r="G78" s="10" t="s">
        <v>187</v>
      </c>
      <c r="H78" s="10" t="s">
        <v>8</v>
      </c>
      <c r="I78" s="10" t="s">
        <v>9</v>
      </c>
      <c r="J78" s="10" t="s">
        <v>10</v>
      </c>
      <c r="K78" s="27">
        <v>5</v>
      </c>
      <c r="L78" s="28">
        <v>0</v>
      </c>
      <c r="M78" s="11">
        <v>0</v>
      </c>
      <c r="N78" s="27">
        <v>5</v>
      </c>
      <c r="O78" s="11" t="s">
        <v>11</v>
      </c>
      <c r="P78" s="11" t="s">
        <v>12</v>
      </c>
      <c r="Q78" s="11" t="s">
        <v>12</v>
      </c>
      <c r="R78" s="11" t="s">
        <v>11</v>
      </c>
      <c r="S78" s="11" t="s">
        <v>12</v>
      </c>
      <c r="T78" s="17">
        <v>5</v>
      </c>
      <c r="U78" s="28">
        <v>0</v>
      </c>
      <c r="V78" s="17">
        <v>0</v>
      </c>
      <c r="W78" s="17">
        <v>5</v>
      </c>
      <c r="X78" s="17" t="s">
        <v>12</v>
      </c>
      <c r="Y78" s="17" t="s">
        <v>16</v>
      </c>
      <c r="Z78" s="17" t="s">
        <v>13</v>
      </c>
      <c r="AA78" s="17" t="s">
        <v>13</v>
      </c>
      <c r="AB78" s="17" t="s">
        <v>13</v>
      </c>
      <c r="AC78" s="17" t="s">
        <v>13</v>
      </c>
      <c r="AD78" s="16" t="s">
        <v>13</v>
      </c>
      <c r="AE78" s="16" t="s">
        <v>174</v>
      </c>
      <c r="AF78" s="16" t="s">
        <v>175</v>
      </c>
      <c r="AG78" s="16" t="s">
        <v>221</v>
      </c>
      <c r="AH78" s="16" t="s">
        <v>222</v>
      </c>
    </row>
    <row r="79" spans="1:34">
      <c r="A79" s="15">
        <v>7887</v>
      </c>
      <c r="B79" s="9" t="s">
        <v>89</v>
      </c>
      <c r="C79" s="10" t="s">
        <v>6</v>
      </c>
      <c r="D79" s="10" t="s">
        <v>7</v>
      </c>
      <c r="E79" s="10">
        <v>14</v>
      </c>
      <c r="F79" s="10" t="s">
        <v>207</v>
      </c>
      <c r="G79" s="10" t="s">
        <v>177</v>
      </c>
      <c r="H79" s="10" t="s">
        <v>8</v>
      </c>
      <c r="I79" s="10" t="s">
        <v>9</v>
      </c>
      <c r="J79" s="10" t="s">
        <v>10</v>
      </c>
      <c r="K79" s="27">
        <v>5</v>
      </c>
      <c r="L79" s="28">
        <v>0</v>
      </c>
      <c r="M79" s="11">
        <v>0</v>
      </c>
      <c r="N79" s="27">
        <v>5</v>
      </c>
      <c r="O79" s="11" t="s">
        <v>11</v>
      </c>
      <c r="P79" s="11" t="s">
        <v>11</v>
      </c>
      <c r="Q79" s="11" t="s">
        <v>11</v>
      </c>
      <c r="R79" s="11" t="s">
        <v>11</v>
      </c>
      <c r="S79" s="11" t="s">
        <v>12</v>
      </c>
      <c r="T79" s="17">
        <v>5</v>
      </c>
      <c r="U79" s="28">
        <v>0</v>
      </c>
      <c r="V79" s="17">
        <v>0</v>
      </c>
      <c r="W79" s="17">
        <v>5</v>
      </c>
      <c r="X79" s="17" t="s">
        <v>12</v>
      </c>
      <c r="Y79" s="17" t="s">
        <v>16</v>
      </c>
      <c r="Z79" s="17" t="s">
        <v>13</v>
      </c>
      <c r="AA79" s="17" t="s">
        <v>13</v>
      </c>
      <c r="AB79" s="17" t="s">
        <v>13</v>
      </c>
      <c r="AC79" s="17" t="s">
        <v>13</v>
      </c>
      <c r="AD79" s="16" t="s">
        <v>13</v>
      </c>
      <c r="AE79" s="16" t="s">
        <v>174</v>
      </c>
      <c r="AF79" s="16" t="s">
        <v>175</v>
      </c>
      <c r="AG79" s="16" t="s">
        <v>221</v>
      </c>
      <c r="AH79" s="16" t="s">
        <v>222</v>
      </c>
    </row>
    <row r="80" spans="1:34">
      <c r="A80" s="15">
        <v>7954</v>
      </c>
      <c r="B80" s="9" t="s">
        <v>90</v>
      </c>
      <c r="C80" s="10" t="s">
        <v>6</v>
      </c>
      <c r="D80" s="10" t="s">
        <v>7</v>
      </c>
      <c r="E80" s="10">
        <v>20</v>
      </c>
      <c r="F80" s="10" t="s">
        <v>201</v>
      </c>
      <c r="G80" s="10" t="s">
        <v>187</v>
      </c>
      <c r="H80" s="10" t="s">
        <v>8</v>
      </c>
      <c r="I80" s="10" t="s">
        <v>9</v>
      </c>
      <c r="J80" s="10" t="s">
        <v>10</v>
      </c>
      <c r="K80" s="27">
        <v>5</v>
      </c>
      <c r="L80" s="28">
        <v>0</v>
      </c>
      <c r="M80" s="11">
        <v>0</v>
      </c>
      <c r="N80" s="27">
        <v>5</v>
      </c>
      <c r="O80" s="11" t="s">
        <v>11</v>
      </c>
      <c r="P80" s="11" t="s">
        <v>11</v>
      </c>
      <c r="Q80" s="11" t="s">
        <v>11</v>
      </c>
      <c r="R80" s="11" t="s">
        <v>11</v>
      </c>
      <c r="S80" s="11" t="s">
        <v>11</v>
      </c>
      <c r="T80" s="17">
        <v>5</v>
      </c>
      <c r="U80" s="28">
        <v>0</v>
      </c>
      <c r="V80" s="17">
        <v>0</v>
      </c>
      <c r="W80" s="17">
        <v>5</v>
      </c>
      <c r="X80" s="17" t="s">
        <v>12</v>
      </c>
      <c r="Y80" s="17" t="s">
        <v>16</v>
      </c>
      <c r="Z80" s="17" t="s">
        <v>13</v>
      </c>
      <c r="AA80" s="17" t="s">
        <v>13</v>
      </c>
      <c r="AB80" s="17" t="s">
        <v>13</v>
      </c>
      <c r="AC80" s="17" t="s">
        <v>13</v>
      </c>
      <c r="AD80" s="16" t="s">
        <v>13</v>
      </c>
      <c r="AE80" s="16" t="s">
        <v>178</v>
      </c>
      <c r="AF80" s="16" t="s">
        <v>179</v>
      </c>
      <c r="AG80" s="16" t="s">
        <v>202</v>
      </c>
      <c r="AH80" s="16" t="s">
        <v>203</v>
      </c>
    </row>
    <row r="81" spans="1:34">
      <c r="A81" s="15">
        <v>7966</v>
      </c>
      <c r="B81" s="9" t="s">
        <v>91</v>
      </c>
      <c r="C81" s="10" t="s">
        <v>6</v>
      </c>
      <c r="D81" s="10" t="s">
        <v>7</v>
      </c>
      <c r="E81" s="10">
        <v>38</v>
      </c>
      <c r="F81" s="10" t="s">
        <v>182</v>
      </c>
      <c r="G81" s="10" t="s">
        <v>195</v>
      </c>
      <c r="H81" s="10" t="s">
        <v>8</v>
      </c>
      <c r="I81" s="10" t="s">
        <v>9</v>
      </c>
      <c r="J81" s="10" t="s">
        <v>10</v>
      </c>
      <c r="K81" s="27">
        <v>5</v>
      </c>
      <c r="L81" s="28">
        <v>0</v>
      </c>
      <c r="M81" s="11">
        <v>0</v>
      </c>
      <c r="N81" s="27">
        <v>5</v>
      </c>
      <c r="O81" s="11" t="s">
        <v>11</v>
      </c>
      <c r="P81" s="11" t="s">
        <v>12</v>
      </c>
      <c r="Q81" s="11" t="s">
        <v>12</v>
      </c>
      <c r="R81" s="11" t="s">
        <v>11</v>
      </c>
      <c r="S81" s="11" t="s">
        <v>12</v>
      </c>
      <c r="T81" s="17">
        <v>5</v>
      </c>
      <c r="U81" s="28">
        <v>0</v>
      </c>
      <c r="V81" s="17">
        <v>0</v>
      </c>
      <c r="W81" s="17">
        <v>5</v>
      </c>
      <c r="X81" s="17" t="s">
        <v>12</v>
      </c>
      <c r="Y81" s="17" t="s">
        <v>16</v>
      </c>
      <c r="Z81" s="17" t="s">
        <v>13</v>
      </c>
      <c r="AA81" s="17" t="s">
        <v>13</v>
      </c>
      <c r="AB81" s="17" t="s">
        <v>13</v>
      </c>
      <c r="AC81" s="17" t="s">
        <v>13</v>
      </c>
      <c r="AD81" s="16" t="s">
        <v>13</v>
      </c>
      <c r="AE81" s="16" t="s">
        <v>178</v>
      </c>
      <c r="AF81" s="16" t="s">
        <v>179</v>
      </c>
      <c r="AG81" s="16" t="s">
        <v>250</v>
      </c>
      <c r="AH81" s="16" t="s">
        <v>251</v>
      </c>
    </row>
    <row r="82" spans="1:34">
      <c r="A82" s="15">
        <v>8010</v>
      </c>
      <c r="B82" s="9" t="s">
        <v>92</v>
      </c>
      <c r="C82" s="10" t="s">
        <v>6</v>
      </c>
      <c r="D82" s="10" t="s">
        <v>7</v>
      </c>
      <c r="E82" s="10">
        <v>11</v>
      </c>
      <c r="F82" s="10" t="s">
        <v>214</v>
      </c>
      <c r="G82" s="10" t="s">
        <v>195</v>
      </c>
      <c r="H82" s="10" t="s">
        <v>8</v>
      </c>
      <c r="I82" s="10" t="s">
        <v>9</v>
      </c>
      <c r="J82" s="10" t="s">
        <v>10</v>
      </c>
      <c r="K82" s="27">
        <v>6</v>
      </c>
      <c r="L82" s="28">
        <v>0</v>
      </c>
      <c r="M82" s="11">
        <v>0</v>
      </c>
      <c r="N82" s="27">
        <v>6</v>
      </c>
      <c r="O82" s="11" t="s">
        <v>11</v>
      </c>
      <c r="P82" s="11" t="s">
        <v>12</v>
      </c>
      <c r="Q82" s="11" t="s">
        <v>12</v>
      </c>
      <c r="R82" s="11" t="s">
        <v>11</v>
      </c>
      <c r="S82" s="11" t="s">
        <v>12</v>
      </c>
      <c r="T82" s="17">
        <v>5</v>
      </c>
      <c r="U82" s="28">
        <v>0</v>
      </c>
      <c r="V82" s="17">
        <v>0</v>
      </c>
      <c r="W82" s="17">
        <v>5</v>
      </c>
      <c r="X82" s="17" t="s">
        <v>12</v>
      </c>
      <c r="Y82" s="17" t="s">
        <v>14</v>
      </c>
      <c r="Z82" s="17" t="s">
        <v>13</v>
      </c>
      <c r="AA82" s="17" t="s">
        <v>13</v>
      </c>
      <c r="AB82" s="17" t="s">
        <v>13</v>
      </c>
      <c r="AC82" s="17" t="s">
        <v>13</v>
      </c>
      <c r="AD82" s="16" t="s">
        <v>13</v>
      </c>
      <c r="AE82" s="16" t="s">
        <v>178</v>
      </c>
      <c r="AF82" s="16" t="s">
        <v>179</v>
      </c>
      <c r="AG82" s="16" t="s">
        <v>180</v>
      </c>
      <c r="AH82" s="16" t="s">
        <v>181</v>
      </c>
    </row>
    <row r="83" spans="1:34">
      <c r="A83" s="15">
        <v>8469</v>
      </c>
      <c r="B83" s="9" t="s">
        <v>93</v>
      </c>
      <c r="C83" s="10" t="s">
        <v>6</v>
      </c>
      <c r="D83" s="10" t="s">
        <v>7</v>
      </c>
      <c r="E83" s="10">
        <v>12</v>
      </c>
      <c r="F83" s="10" t="s">
        <v>214</v>
      </c>
      <c r="G83" s="10" t="s">
        <v>195</v>
      </c>
      <c r="H83" s="10" t="s">
        <v>8</v>
      </c>
      <c r="I83" s="10" t="s">
        <v>9</v>
      </c>
      <c r="J83" s="10" t="s">
        <v>10</v>
      </c>
      <c r="K83" s="27">
        <v>9</v>
      </c>
      <c r="L83" s="28">
        <v>0</v>
      </c>
      <c r="M83" s="11">
        <v>0</v>
      </c>
      <c r="N83" s="27">
        <v>9</v>
      </c>
      <c r="O83" s="11" t="s">
        <v>11</v>
      </c>
      <c r="P83" s="11" t="s">
        <v>12</v>
      </c>
      <c r="Q83" s="11" t="s">
        <v>12</v>
      </c>
      <c r="R83" s="11" t="s">
        <v>11</v>
      </c>
      <c r="S83" s="11" t="s">
        <v>12</v>
      </c>
      <c r="T83" s="17">
        <v>8</v>
      </c>
      <c r="U83" s="28">
        <v>0</v>
      </c>
      <c r="V83" s="17">
        <v>0</v>
      </c>
      <c r="W83" s="17">
        <v>8</v>
      </c>
      <c r="X83" s="17" t="s">
        <v>12</v>
      </c>
      <c r="Y83" s="17" t="s">
        <v>16</v>
      </c>
      <c r="Z83" s="17" t="s">
        <v>13</v>
      </c>
      <c r="AA83" s="17" t="s">
        <v>13</v>
      </c>
      <c r="AB83" s="17" t="s">
        <v>13</v>
      </c>
      <c r="AC83" s="17" t="s">
        <v>13</v>
      </c>
      <c r="AD83" s="16" t="s">
        <v>13</v>
      </c>
      <c r="AE83" s="16" t="s">
        <v>178</v>
      </c>
      <c r="AF83" s="16" t="s">
        <v>179</v>
      </c>
      <c r="AG83" s="16" t="s">
        <v>250</v>
      </c>
      <c r="AH83" s="16" t="s">
        <v>251</v>
      </c>
    </row>
    <row r="84" spans="1:34">
      <c r="A84" s="15">
        <v>8579</v>
      </c>
      <c r="B84" s="9" t="s">
        <v>94</v>
      </c>
      <c r="C84" s="10" t="s">
        <v>6</v>
      </c>
      <c r="D84" s="10" t="s">
        <v>7</v>
      </c>
      <c r="E84" s="10">
        <v>15</v>
      </c>
      <c r="F84" s="10" t="s">
        <v>207</v>
      </c>
      <c r="G84" s="10" t="s">
        <v>177</v>
      </c>
      <c r="H84" s="10" t="s">
        <v>2500</v>
      </c>
      <c r="I84" s="10" t="s">
        <v>9</v>
      </c>
      <c r="J84" s="10" t="s">
        <v>10</v>
      </c>
      <c r="K84" s="27">
        <v>9</v>
      </c>
      <c r="L84" s="28">
        <v>0</v>
      </c>
      <c r="M84" s="11">
        <v>0</v>
      </c>
      <c r="N84" s="27">
        <v>9</v>
      </c>
      <c r="O84" s="11" t="s">
        <v>11</v>
      </c>
      <c r="P84" s="11" t="s">
        <v>12</v>
      </c>
      <c r="Q84" s="11" t="s">
        <v>12</v>
      </c>
      <c r="R84" s="11" t="s">
        <v>11</v>
      </c>
      <c r="S84" s="11" t="s">
        <v>12</v>
      </c>
      <c r="T84" s="17">
        <v>6</v>
      </c>
      <c r="U84" s="28">
        <v>0</v>
      </c>
      <c r="V84" s="17">
        <v>0</v>
      </c>
      <c r="W84" s="17">
        <v>6</v>
      </c>
      <c r="X84" s="17" t="s">
        <v>12</v>
      </c>
      <c r="Y84" s="17" t="s">
        <v>16</v>
      </c>
      <c r="Z84" s="17" t="s">
        <v>13</v>
      </c>
      <c r="AA84" s="17" t="s">
        <v>13</v>
      </c>
      <c r="AB84" s="17" t="s">
        <v>13</v>
      </c>
      <c r="AC84" s="17" t="s">
        <v>13</v>
      </c>
      <c r="AD84" s="16" t="s">
        <v>13</v>
      </c>
      <c r="AE84" s="16" t="s">
        <v>174</v>
      </c>
      <c r="AF84" s="16" t="s">
        <v>175</v>
      </c>
      <c r="AG84" s="16" t="s">
        <v>174</v>
      </c>
      <c r="AH84" s="16" t="s">
        <v>175</v>
      </c>
    </row>
    <row r="85" spans="1:34">
      <c r="A85" s="15">
        <v>8590</v>
      </c>
      <c r="B85" s="9" t="s">
        <v>95</v>
      </c>
      <c r="C85" s="10" t="s">
        <v>6</v>
      </c>
      <c r="D85" s="10" t="s">
        <v>7</v>
      </c>
      <c r="E85" s="10">
        <v>29</v>
      </c>
      <c r="F85" s="10" t="s">
        <v>219</v>
      </c>
      <c r="G85" s="10" t="s">
        <v>199</v>
      </c>
      <c r="H85" s="10" t="s">
        <v>2500</v>
      </c>
      <c r="I85" s="10" t="s">
        <v>9</v>
      </c>
      <c r="J85" s="10" t="s">
        <v>10</v>
      </c>
      <c r="K85" s="27">
        <v>5</v>
      </c>
      <c r="L85" s="28">
        <v>0</v>
      </c>
      <c r="M85" s="11">
        <v>0</v>
      </c>
      <c r="N85" s="27">
        <v>5</v>
      </c>
      <c r="O85" s="11" t="s">
        <v>11</v>
      </c>
      <c r="P85" s="11" t="s">
        <v>12</v>
      </c>
      <c r="Q85" s="11" t="s">
        <v>11</v>
      </c>
      <c r="R85" s="11" t="s">
        <v>11</v>
      </c>
      <c r="S85" s="11" t="s">
        <v>11</v>
      </c>
      <c r="T85" s="17">
        <v>6</v>
      </c>
      <c r="U85" s="28">
        <v>0</v>
      </c>
      <c r="V85" s="17">
        <v>0</v>
      </c>
      <c r="W85" s="17">
        <v>6</v>
      </c>
      <c r="X85" s="17" t="s">
        <v>12</v>
      </c>
      <c r="Y85" s="17" t="s">
        <v>16</v>
      </c>
      <c r="Z85" s="17" t="s">
        <v>13</v>
      </c>
      <c r="AA85" s="17" t="s">
        <v>13</v>
      </c>
      <c r="AB85" s="17" t="s">
        <v>13</v>
      </c>
      <c r="AC85" s="17" t="s">
        <v>13</v>
      </c>
      <c r="AD85" s="16" t="s">
        <v>13</v>
      </c>
      <c r="AE85" s="16" t="s">
        <v>178</v>
      </c>
      <c r="AF85" s="16" t="s">
        <v>179</v>
      </c>
      <c r="AG85" s="16" t="s">
        <v>228</v>
      </c>
      <c r="AH85" s="16" t="s">
        <v>229</v>
      </c>
    </row>
    <row r="86" spans="1:34">
      <c r="A86" s="15">
        <v>8625</v>
      </c>
      <c r="B86" s="9" t="s">
        <v>96</v>
      </c>
      <c r="C86" s="10" t="s">
        <v>6</v>
      </c>
      <c r="D86" s="10" t="s">
        <v>7</v>
      </c>
      <c r="E86" s="10">
        <v>37</v>
      </c>
      <c r="F86" s="10" t="s">
        <v>223</v>
      </c>
      <c r="G86" s="10" t="s">
        <v>183</v>
      </c>
      <c r="H86" s="10" t="s">
        <v>8</v>
      </c>
      <c r="I86" s="10" t="s">
        <v>9</v>
      </c>
      <c r="J86" s="10" t="s">
        <v>10</v>
      </c>
      <c r="K86" s="27">
        <v>9</v>
      </c>
      <c r="L86" s="28">
        <v>0</v>
      </c>
      <c r="M86" s="11">
        <v>0</v>
      </c>
      <c r="N86" s="27">
        <v>9</v>
      </c>
      <c r="O86" s="11" t="s">
        <v>11</v>
      </c>
      <c r="P86" s="11" t="s">
        <v>11</v>
      </c>
      <c r="Q86" s="11" t="s">
        <v>11</v>
      </c>
      <c r="R86" s="11" t="s">
        <v>11</v>
      </c>
      <c r="S86" s="11" t="s">
        <v>12</v>
      </c>
      <c r="T86" s="17">
        <v>8</v>
      </c>
      <c r="U86" s="28">
        <v>0</v>
      </c>
      <c r="V86" s="17">
        <v>0</v>
      </c>
      <c r="W86" s="17">
        <v>8</v>
      </c>
      <c r="X86" s="17" t="s">
        <v>11</v>
      </c>
      <c r="Y86" s="17" t="s">
        <v>16</v>
      </c>
      <c r="Z86" s="17" t="s">
        <v>13</v>
      </c>
      <c r="AA86" s="17" t="s">
        <v>13</v>
      </c>
      <c r="AB86" s="17" t="s">
        <v>13</v>
      </c>
      <c r="AC86" s="17" t="s">
        <v>13</v>
      </c>
      <c r="AD86" s="16" t="s">
        <v>13</v>
      </c>
      <c r="AE86" s="16" t="s">
        <v>178</v>
      </c>
      <c r="AF86" s="16" t="s">
        <v>179</v>
      </c>
      <c r="AG86" s="16" t="s">
        <v>192</v>
      </c>
      <c r="AH86" s="16" t="s">
        <v>193</v>
      </c>
    </row>
    <row r="87" spans="1:34">
      <c r="A87" s="15">
        <v>8889</v>
      </c>
      <c r="B87" s="9" t="s">
        <v>97</v>
      </c>
      <c r="C87" s="10" t="s">
        <v>6</v>
      </c>
      <c r="D87" s="10" t="s">
        <v>7</v>
      </c>
      <c r="E87" s="10">
        <v>37</v>
      </c>
      <c r="F87" s="10" t="s">
        <v>215</v>
      </c>
      <c r="G87" s="10" t="s">
        <v>183</v>
      </c>
      <c r="H87" s="10" t="s">
        <v>8</v>
      </c>
      <c r="I87" s="10" t="s">
        <v>9</v>
      </c>
      <c r="J87" s="10" t="s">
        <v>10</v>
      </c>
      <c r="K87" s="27">
        <v>5</v>
      </c>
      <c r="L87" s="28">
        <v>0</v>
      </c>
      <c r="M87" s="11">
        <v>0</v>
      </c>
      <c r="N87" s="27">
        <v>5</v>
      </c>
      <c r="O87" s="11" t="s">
        <v>11</v>
      </c>
      <c r="P87" s="11" t="s">
        <v>12</v>
      </c>
      <c r="Q87" s="11" t="s">
        <v>12</v>
      </c>
      <c r="R87" s="11" t="s">
        <v>11</v>
      </c>
      <c r="S87" s="11" t="s">
        <v>12</v>
      </c>
      <c r="T87" s="17">
        <v>5</v>
      </c>
      <c r="U87" s="28">
        <v>0</v>
      </c>
      <c r="V87" s="17">
        <v>0</v>
      </c>
      <c r="W87" s="17">
        <v>5</v>
      </c>
      <c r="X87" s="17" t="s">
        <v>11</v>
      </c>
      <c r="Y87" s="17" t="s">
        <v>14</v>
      </c>
      <c r="Z87" s="17" t="s">
        <v>13</v>
      </c>
      <c r="AA87" s="17" t="s">
        <v>13</v>
      </c>
      <c r="AB87" s="17" t="s">
        <v>13</v>
      </c>
      <c r="AC87" s="17" t="s">
        <v>13</v>
      </c>
      <c r="AD87" s="16" t="s">
        <v>13</v>
      </c>
      <c r="AE87" s="16" t="s">
        <v>178</v>
      </c>
      <c r="AF87" s="16" t="s">
        <v>179</v>
      </c>
      <c r="AG87" s="16" t="s">
        <v>184</v>
      </c>
      <c r="AH87" s="16" t="s">
        <v>185</v>
      </c>
    </row>
    <row r="88" spans="1:34">
      <c r="A88" s="15">
        <v>8986</v>
      </c>
      <c r="B88" s="9" t="s">
        <v>98</v>
      </c>
      <c r="C88" s="10" t="s">
        <v>6</v>
      </c>
      <c r="D88" s="10" t="s">
        <v>7</v>
      </c>
      <c r="E88" s="10">
        <v>18</v>
      </c>
      <c r="F88" s="10" t="s">
        <v>207</v>
      </c>
      <c r="G88" s="10" t="s">
        <v>187</v>
      </c>
      <c r="H88" s="10" t="s">
        <v>8</v>
      </c>
      <c r="I88" s="10" t="s">
        <v>9</v>
      </c>
      <c r="J88" s="10" t="s">
        <v>10</v>
      </c>
      <c r="K88" s="27">
        <v>6</v>
      </c>
      <c r="L88" s="28">
        <v>0</v>
      </c>
      <c r="M88" s="11">
        <v>0</v>
      </c>
      <c r="N88" s="27">
        <v>6</v>
      </c>
      <c r="O88" s="11" t="s">
        <v>11</v>
      </c>
      <c r="P88" s="11" t="s">
        <v>11</v>
      </c>
      <c r="Q88" s="11" t="s">
        <v>11</v>
      </c>
      <c r="R88" s="11" t="s">
        <v>11</v>
      </c>
      <c r="S88" s="11" t="s">
        <v>11</v>
      </c>
      <c r="T88" s="17">
        <v>5</v>
      </c>
      <c r="U88" s="28">
        <v>0</v>
      </c>
      <c r="V88" s="17">
        <v>0</v>
      </c>
      <c r="W88" s="17">
        <v>5</v>
      </c>
      <c r="X88" s="17" t="s">
        <v>12</v>
      </c>
      <c r="Y88" s="17" t="s">
        <v>16</v>
      </c>
      <c r="Z88" s="17" t="s">
        <v>13</v>
      </c>
      <c r="AA88" s="17" t="s">
        <v>13</v>
      </c>
      <c r="AB88" s="17" t="s">
        <v>13</v>
      </c>
      <c r="AC88" s="17" t="s">
        <v>13</v>
      </c>
      <c r="AD88" s="16" t="s">
        <v>13</v>
      </c>
      <c r="AE88" s="16" t="s">
        <v>174</v>
      </c>
      <c r="AF88" s="16" t="s">
        <v>175</v>
      </c>
      <c r="AG88" s="16" t="s">
        <v>174</v>
      </c>
      <c r="AH88" s="16" t="s">
        <v>175</v>
      </c>
    </row>
    <row r="89" spans="1:34">
      <c r="A89" s="15">
        <v>9264</v>
      </c>
      <c r="B89" s="9" t="s">
        <v>18</v>
      </c>
      <c r="C89" s="10" t="s">
        <v>6</v>
      </c>
      <c r="D89" s="10" t="s">
        <v>7</v>
      </c>
      <c r="E89" s="10">
        <v>19</v>
      </c>
      <c r="F89" s="10" t="s">
        <v>186</v>
      </c>
      <c r="G89" s="10" t="s">
        <v>187</v>
      </c>
      <c r="H89" s="10" t="s">
        <v>8</v>
      </c>
      <c r="I89" s="10" t="s">
        <v>9</v>
      </c>
      <c r="J89" s="10" t="s">
        <v>10</v>
      </c>
      <c r="K89" s="27">
        <v>15</v>
      </c>
      <c r="L89" s="28">
        <v>6.6666666666666666E-2</v>
      </c>
      <c r="M89" s="11">
        <v>1</v>
      </c>
      <c r="N89" s="27">
        <v>14</v>
      </c>
      <c r="O89" s="11" t="s">
        <v>11</v>
      </c>
      <c r="P89" s="11" t="s">
        <v>12</v>
      </c>
      <c r="Q89" s="11" t="s">
        <v>12</v>
      </c>
      <c r="R89" s="11" t="s">
        <v>11</v>
      </c>
      <c r="S89" s="11" t="s">
        <v>12</v>
      </c>
      <c r="T89" s="17">
        <v>12</v>
      </c>
      <c r="U89" s="28">
        <v>0</v>
      </c>
      <c r="V89" s="17">
        <v>0</v>
      </c>
      <c r="W89" s="17">
        <v>12</v>
      </c>
      <c r="X89" s="17" t="s">
        <v>12</v>
      </c>
      <c r="Y89" s="17" t="s">
        <v>14</v>
      </c>
      <c r="Z89" s="17" t="s">
        <v>13</v>
      </c>
      <c r="AA89" s="17" t="s">
        <v>13</v>
      </c>
      <c r="AB89" s="17" t="s">
        <v>13</v>
      </c>
      <c r="AC89" s="17" t="s">
        <v>13</v>
      </c>
      <c r="AD89" s="16" t="s">
        <v>13</v>
      </c>
      <c r="AE89" s="16" t="s">
        <v>174</v>
      </c>
      <c r="AF89" s="16" t="s">
        <v>175</v>
      </c>
      <c r="AG89" s="16" t="s">
        <v>188</v>
      </c>
      <c r="AH89" s="16" t="s">
        <v>189</v>
      </c>
    </row>
    <row r="90" spans="1:34">
      <c r="A90" s="15">
        <v>9518</v>
      </c>
      <c r="B90" s="9" t="s">
        <v>99</v>
      </c>
      <c r="C90" s="10" t="s">
        <v>6</v>
      </c>
      <c r="D90" s="10" t="s">
        <v>7</v>
      </c>
      <c r="E90" s="10">
        <v>6</v>
      </c>
      <c r="F90" s="10" t="s">
        <v>255</v>
      </c>
      <c r="G90" s="10" t="s">
        <v>211</v>
      </c>
      <c r="H90" s="10" t="s">
        <v>8</v>
      </c>
      <c r="I90" s="10" t="s">
        <v>9</v>
      </c>
      <c r="J90" s="10" t="s">
        <v>10</v>
      </c>
      <c r="K90" s="27">
        <v>15</v>
      </c>
      <c r="L90" s="28">
        <v>0.2</v>
      </c>
      <c r="M90" s="11">
        <v>3</v>
      </c>
      <c r="N90" s="27">
        <v>12</v>
      </c>
      <c r="O90" s="11" t="s">
        <v>11</v>
      </c>
      <c r="P90" s="11" t="s">
        <v>12</v>
      </c>
      <c r="Q90" s="11" t="s">
        <v>12</v>
      </c>
      <c r="R90" s="11" t="s">
        <v>11</v>
      </c>
      <c r="S90" s="11" t="s">
        <v>12</v>
      </c>
      <c r="T90" s="17">
        <v>15</v>
      </c>
      <c r="U90" s="28">
        <v>0</v>
      </c>
      <c r="V90" s="17">
        <v>0</v>
      </c>
      <c r="W90" s="17">
        <v>15</v>
      </c>
      <c r="X90" s="17" t="s">
        <v>12</v>
      </c>
      <c r="Y90" s="17" t="s">
        <v>16</v>
      </c>
      <c r="Z90" s="17" t="s">
        <v>13</v>
      </c>
      <c r="AA90" s="17" t="s">
        <v>13</v>
      </c>
      <c r="AB90" s="17" t="s">
        <v>13</v>
      </c>
      <c r="AC90" s="17" t="s">
        <v>13</v>
      </c>
      <c r="AD90" s="16" t="s">
        <v>13</v>
      </c>
      <c r="AE90" s="16" t="s">
        <v>174</v>
      </c>
      <c r="AF90" s="16" t="s">
        <v>175</v>
      </c>
      <c r="AG90" s="16" t="s">
        <v>174</v>
      </c>
      <c r="AH90" s="16" t="s">
        <v>175</v>
      </c>
    </row>
    <row r="91" spans="1:34">
      <c r="A91" s="15">
        <v>9562</v>
      </c>
      <c r="B91" s="9" t="s">
        <v>23</v>
      </c>
      <c r="C91" s="10" t="s">
        <v>6</v>
      </c>
      <c r="D91" s="10" t="s">
        <v>7</v>
      </c>
      <c r="E91" s="10">
        <v>22</v>
      </c>
      <c r="F91" s="10" t="s">
        <v>201</v>
      </c>
      <c r="G91" s="10" t="s">
        <v>195</v>
      </c>
      <c r="H91" s="10" t="s">
        <v>8</v>
      </c>
      <c r="I91" s="10" t="s">
        <v>9</v>
      </c>
      <c r="J91" s="10" t="s">
        <v>10</v>
      </c>
      <c r="K91" s="27">
        <v>11</v>
      </c>
      <c r="L91" s="28">
        <v>0</v>
      </c>
      <c r="M91" s="11">
        <v>0</v>
      </c>
      <c r="N91" s="27">
        <v>11</v>
      </c>
      <c r="O91" s="11" t="s">
        <v>11</v>
      </c>
      <c r="P91" s="11" t="s">
        <v>12</v>
      </c>
      <c r="Q91" s="11" t="s">
        <v>12</v>
      </c>
      <c r="R91" s="11" t="s">
        <v>11</v>
      </c>
      <c r="S91" s="11" t="s">
        <v>12</v>
      </c>
      <c r="T91" s="17">
        <v>7</v>
      </c>
      <c r="U91" s="28">
        <v>0</v>
      </c>
      <c r="V91" s="17">
        <v>0</v>
      </c>
      <c r="W91" s="17">
        <v>7</v>
      </c>
      <c r="X91" s="17" t="s">
        <v>11</v>
      </c>
      <c r="Y91" s="17" t="s">
        <v>16</v>
      </c>
      <c r="Z91" s="17" t="s">
        <v>13</v>
      </c>
      <c r="AA91" s="17" t="s">
        <v>13</v>
      </c>
      <c r="AB91" s="17" t="s">
        <v>13</v>
      </c>
      <c r="AC91" s="17" t="s">
        <v>13</v>
      </c>
      <c r="AD91" s="16" t="s">
        <v>13</v>
      </c>
      <c r="AE91" s="16" t="s">
        <v>178</v>
      </c>
      <c r="AF91" s="16" t="s">
        <v>179</v>
      </c>
      <c r="AG91" s="16" t="s">
        <v>180</v>
      </c>
      <c r="AH91" s="16" t="s">
        <v>181</v>
      </c>
    </row>
    <row r="92" spans="1:34">
      <c r="A92" s="15">
        <v>9563</v>
      </c>
      <c r="B92" s="9" t="s">
        <v>17</v>
      </c>
      <c r="C92" s="10" t="s">
        <v>6</v>
      </c>
      <c r="D92" s="10" t="s">
        <v>7</v>
      </c>
      <c r="E92" s="10">
        <v>33</v>
      </c>
      <c r="F92" s="10" t="s">
        <v>237</v>
      </c>
      <c r="G92" s="10" t="s">
        <v>183</v>
      </c>
      <c r="H92" s="10" t="s">
        <v>8</v>
      </c>
      <c r="I92" s="10" t="s">
        <v>9</v>
      </c>
      <c r="J92" s="10" t="s">
        <v>10</v>
      </c>
      <c r="K92" s="27">
        <v>14</v>
      </c>
      <c r="L92" s="28">
        <v>0</v>
      </c>
      <c r="M92" s="11">
        <v>0</v>
      </c>
      <c r="N92" s="27">
        <v>14</v>
      </c>
      <c r="O92" s="11" t="s">
        <v>11</v>
      </c>
      <c r="P92" s="11" t="s">
        <v>12</v>
      </c>
      <c r="Q92" s="11" t="s">
        <v>12</v>
      </c>
      <c r="R92" s="11" t="s">
        <v>11</v>
      </c>
      <c r="S92" s="11" t="s">
        <v>12</v>
      </c>
      <c r="T92" s="17">
        <v>14</v>
      </c>
      <c r="U92" s="28">
        <v>0</v>
      </c>
      <c r="V92" s="17">
        <v>0</v>
      </c>
      <c r="W92" s="17">
        <v>14</v>
      </c>
      <c r="X92" s="17" t="s">
        <v>12</v>
      </c>
      <c r="Y92" s="17" t="s">
        <v>14</v>
      </c>
      <c r="Z92" s="17" t="s">
        <v>13</v>
      </c>
      <c r="AA92" s="17" t="s">
        <v>13</v>
      </c>
      <c r="AB92" s="17" t="s">
        <v>13</v>
      </c>
      <c r="AC92" s="17" t="s">
        <v>13</v>
      </c>
      <c r="AD92" s="16" t="s">
        <v>13</v>
      </c>
      <c r="AE92" s="16" t="s">
        <v>178</v>
      </c>
      <c r="AF92" s="16" t="s">
        <v>179</v>
      </c>
      <c r="AG92" s="16" t="s">
        <v>224</v>
      </c>
      <c r="AH92" s="16" t="s">
        <v>225</v>
      </c>
    </row>
    <row r="93" spans="1:34">
      <c r="A93" s="15">
        <v>9704</v>
      </c>
      <c r="B93" s="9" t="s">
        <v>17</v>
      </c>
      <c r="C93" s="10" t="s">
        <v>6</v>
      </c>
      <c r="D93" s="10" t="s">
        <v>7</v>
      </c>
      <c r="E93" s="10">
        <v>9</v>
      </c>
      <c r="F93" s="10" t="s">
        <v>182</v>
      </c>
      <c r="G93" s="10" t="s">
        <v>183</v>
      </c>
      <c r="H93" s="10" t="s">
        <v>8</v>
      </c>
      <c r="I93" s="10" t="s">
        <v>9</v>
      </c>
      <c r="J93" s="10" t="s">
        <v>10</v>
      </c>
      <c r="K93" s="27">
        <v>5</v>
      </c>
      <c r="L93" s="28">
        <v>0</v>
      </c>
      <c r="M93" s="11">
        <v>0</v>
      </c>
      <c r="N93" s="27">
        <v>5</v>
      </c>
      <c r="O93" s="11" t="s">
        <v>11</v>
      </c>
      <c r="P93" s="11" t="s">
        <v>12</v>
      </c>
      <c r="Q93" s="11" t="s">
        <v>12</v>
      </c>
      <c r="R93" s="11" t="s">
        <v>11</v>
      </c>
      <c r="S93" s="11" t="s">
        <v>12</v>
      </c>
      <c r="T93" s="17">
        <v>5</v>
      </c>
      <c r="U93" s="28">
        <v>0</v>
      </c>
      <c r="V93" s="17">
        <v>0</v>
      </c>
      <c r="W93" s="17">
        <v>5</v>
      </c>
      <c r="X93" s="17" t="s">
        <v>12</v>
      </c>
      <c r="Y93" s="17" t="s">
        <v>14</v>
      </c>
      <c r="Z93" s="17" t="s">
        <v>13</v>
      </c>
      <c r="AA93" s="17" t="s">
        <v>13</v>
      </c>
      <c r="AB93" s="17" t="s">
        <v>13</v>
      </c>
      <c r="AC93" s="17" t="s">
        <v>13</v>
      </c>
      <c r="AD93" s="16" t="s">
        <v>13</v>
      </c>
      <c r="AE93" s="16" t="s">
        <v>178</v>
      </c>
      <c r="AF93" s="16" t="s">
        <v>179</v>
      </c>
      <c r="AG93" s="16" t="s">
        <v>250</v>
      </c>
      <c r="AH93" s="16" t="s">
        <v>251</v>
      </c>
    </row>
    <row r="94" spans="1:34">
      <c r="A94" s="15">
        <v>9771</v>
      </c>
      <c r="B94" s="9" t="s">
        <v>5</v>
      </c>
      <c r="C94" s="10" t="s">
        <v>6</v>
      </c>
      <c r="D94" s="10" t="s">
        <v>7</v>
      </c>
      <c r="E94" s="10">
        <v>3</v>
      </c>
      <c r="F94" s="10" t="s">
        <v>256</v>
      </c>
      <c r="G94" s="10" t="s">
        <v>211</v>
      </c>
      <c r="H94" s="10" t="s">
        <v>8</v>
      </c>
      <c r="I94" s="10" t="s">
        <v>9</v>
      </c>
      <c r="J94" s="10" t="s">
        <v>10</v>
      </c>
      <c r="K94" s="27">
        <v>10</v>
      </c>
      <c r="L94" s="28">
        <v>0.1</v>
      </c>
      <c r="M94" s="11">
        <v>1</v>
      </c>
      <c r="N94" s="27">
        <v>9</v>
      </c>
      <c r="O94" s="11" t="s">
        <v>11</v>
      </c>
      <c r="P94" s="11" t="s">
        <v>12</v>
      </c>
      <c r="Q94" s="11" t="s">
        <v>12</v>
      </c>
      <c r="R94" s="11" t="s">
        <v>11</v>
      </c>
      <c r="S94" s="11" t="s">
        <v>12</v>
      </c>
      <c r="T94" s="17">
        <v>11</v>
      </c>
      <c r="U94" s="28">
        <v>0</v>
      </c>
      <c r="V94" s="17">
        <v>0</v>
      </c>
      <c r="W94" s="17">
        <v>11</v>
      </c>
      <c r="X94" s="17" t="s">
        <v>12</v>
      </c>
      <c r="Y94" s="17" t="s">
        <v>14</v>
      </c>
      <c r="Z94" s="17" t="s">
        <v>13</v>
      </c>
      <c r="AA94" s="17" t="s">
        <v>13</v>
      </c>
      <c r="AB94" s="17" t="s">
        <v>13</v>
      </c>
      <c r="AC94" s="17" t="s">
        <v>13</v>
      </c>
      <c r="AD94" s="16" t="s">
        <v>13</v>
      </c>
      <c r="AE94" s="16" t="s">
        <v>174</v>
      </c>
      <c r="AF94" s="16" t="s">
        <v>175</v>
      </c>
      <c r="AG94" s="16" t="s">
        <v>253</v>
      </c>
      <c r="AH94" s="16" t="s">
        <v>254</v>
      </c>
    </row>
    <row r="95" spans="1:34">
      <c r="A95" s="15">
        <v>9898</v>
      </c>
      <c r="B95" s="9" t="s">
        <v>100</v>
      </c>
      <c r="C95" s="10" t="s">
        <v>6</v>
      </c>
      <c r="D95" s="10" t="s">
        <v>7</v>
      </c>
      <c r="E95" s="10">
        <v>14</v>
      </c>
      <c r="F95" s="10" t="s">
        <v>186</v>
      </c>
      <c r="G95" s="10" t="s">
        <v>177</v>
      </c>
      <c r="H95" s="10" t="s">
        <v>8</v>
      </c>
      <c r="I95" s="10" t="s">
        <v>9</v>
      </c>
      <c r="J95" s="10" t="s">
        <v>10</v>
      </c>
      <c r="K95" s="27">
        <v>5</v>
      </c>
      <c r="L95" s="28">
        <v>0</v>
      </c>
      <c r="M95" s="11">
        <v>0</v>
      </c>
      <c r="N95" s="27">
        <v>5</v>
      </c>
      <c r="O95" s="11" t="s">
        <v>11</v>
      </c>
      <c r="P95" s="11" t="s">
        <v>12</v>
      </c>
      <c r="Q95" s="11" t="s">
        <v>12</v>
      </c>
      <c r="R95" s="11" t="s">
        <v>11</v>
      </c>
      <c r="S95" s="11" t="s">
        <v>11</v>
      </c>
      <c r="T95" s="17">
        <v>5</v>
      </c>
      <c r="U95" s="28">
        <v>0</v>
      </c>
      <c r="V95" s="17">
        <v>0</v>
      </c>
      <c r="W95" s="17">
        <v>5</v>
      </c>
      <c r="X95" s="17" t="s">
        <v>12</v>
      </c>
      <c r="Y95" s="17" t="s">
        <v>16</v>
      </c>
      <c r="Z95" s="17" t="s">
        <v>13</v>
      </c>
      <c r="AA95" s="17" t="s">
        <v>13</v>
      </c>
      <c r="AB95" s="17" t="s">
        <v>13</v>
      </c>
      <c r="AC95" s="17" t="s">
        <v>13</v>
      </c>
      <c r="AD95" s="16" t="s">
        <v>13</v>
      </c>
      <c r="AE95" s="16" t="s">
        <v>174</v>
      </c>
      <c r="AF95" s="16" t="s">
        <v>175</v>
      </c>
      <c r="AG95" s="16" t="s">
        <v>221</v>
      </c>
      <c r="AH95" s="16" t="s">
        <v>222</v>
      </c>
    </row>
    <row r="96" spans="1:34">
      <c r="A96" s="15">
        <v>9918</v>
      </c>
      <c r="B96" s="9" t="s">
        <v>5</v>
      </c>
      <c r="C96" s="10" t="s">
        <v>6</v>
      </c>
      <c r="D96" s="10" t="s">
        <v>7</v>
      </c>
      <c r="E96" s="10">
        <v>3</v>
      </c>
      <c r="F96" s="10" t="s">
        <v>172</v>
      </c>
      <c r="G96" s="10" t="s">
        <v>211</v>
      </c>
      <c r="H96" s="10" t="s">
        <v>2500</v>
      </c>
      <c r="I96" s="10" t="s">
        <v>9</v>
      </c>
      <c r="J96" s="10" t="s">
        <v>10</v>
      </c>
      <c r="K96" s="27">
        <v>5</v>
      </c>
      <c r="L96" s="28">
        <v>0</v>
      </c>
      <c r="M96" s="11">
        <v>0</v>
      </c>
      <c r="N96" s="27">
        <v>5</v>
      </c>
      <c r="O96" s="11" t="s">
        <v>11</v>
      </c>
      <c r="P96" s="11" t="s">
        <v>11</v>
      </c>
      <c r="Q96" s="11" t="s">
        <v>11</v>
      </c>
      <c r="R96" s="11" t="s">
        <v>11</v>
      </c>
      <c r="S96" s="11" t="s">
        <v>12</v>
      </c>
      <c r="T96" s="17">
        <v>5</v>
      </c>
      <c r="U96" s="28">
        <v>0</v>
      </c>
      <c r="V96" s="17">
        <v>0</v>
      </c>
      <c r="W96" s="17">
        <v>5</v>
      </c>
      <c r="X96" s="17" t="s">
        <v>11</v>
      </c>
      <c r="Y96" s="17" t="s">
        <v>16</v>
      </c>
      <c r="Z96" s="17" t="s">
        <v>13</v>
      </c>
      <c r="AA96" s="17" t="s">
        <v>13</v>
      </c>
      <c r="AB96" s="17" t="s">
        <v>13</v>
      </c>
      <c r="AC96" s="17" t="s">
        <v>13</v>
      </c>
      <c r="AD96" s="16" t="s">
        <v>13</v>
      </c>
      <c r="AE96" s="16" t="s">
        <v>174</v>
      </c>
      <c r="AF96" s="16" t="s">
        <v>175</v>
      </c>
      <c r="AG96" s="16" t="s">
        <v>239</v>
      </c>
      <c r="AH96" s="16" t="s">
        <v>240</v>
      </c>
    </row>
    <row r="97" spans="1:34">
      <c r="A97" s="15">
        <v>9939</v>
      </c>
      <c r="B97" s="9" t="s">
        <v>101</v>
      </c>
      <c r="C97" s="10" t="s">
        <v>6</v>
      </c>
      <c r="D97" s="10" t="s">
        <v>7</v>
      </c>
      <c r="E97" s="10">
        <v>15</v>
      </c>
      <c r="F97" s="10" t="s">
        <v>205</v>
      </c>
      <c r="G97" s="10" t="s">
        <v>177</v>
      </c>
      <c r="H97" s="10" t="s">
        <v>8</v>
      </c>
      <c r="I97" s="10" t="s">
        <v>9</v>
      </c>
      <c r="J97" s="10" t="s">
        <v>10</v>
      </c>
      <c r="K97" s="27">
        <v>5</v>
      </c>
      <c r="L97" s="28">
        <v>0</v>
      </c>
      <c r="M97" s="11">
        <v>0</v>
      </c>
      <c r="N97" s="27">
        <v>5</v>
      </c>
      <c r="O97" s="11" t="s">
        <v>11</v>
      </c>
      <c r="P97" s="11" t="s">
        <v>12</v>
      </c>
      <c r="Q97" s="11" t="s">
        <v>12</v>
      </c>
      <c r="R97" s="11" t="s">
        <v>11</v>
      </c>
      <c r="S97" s="11" t="s">
        <v>11</v>
      </c>
      <c r="T97" s="17">
        <v>5</v>
      </c>
      <c r="U97" s="28">
        <v>0</v>
      </c>
      <c r="V97" s="17">
        <v>0</v>
      </c>
      <c r="W97" s="17">
        <v>5</v>
      </c>
      <c r="X97" s="17" t="s">
        <v>12</v>
      </c>
      <c r="Y97" s="17" t="s">
        <v>16</v>
      </c>
      <c r="Z97" s="17" t="s">
        <v>13</v>
      </c>
      <c r="AA97" s="17" t="s">
        <v>13</v>
      </c>
      <c r="AB97" s="17" t="s">
        <v>13</v>
      </c>
      <c r="AC97" s="17" t="s">
        <v>13</v>
      </c>
      <c r="AD97" s="16" t="s">
        <v>13</v>
      </c>
      <c r="AE97" s="16" t="s">
        <v>174</v>
      </c>
      <c r="AF97" s="16" t="s">
        <v>175</v>
      </c>
      <c r="AG97" s="16" t="s">
        <v>174</v>
      </c>
      <c r="AH97" s="16" t="s">
        <v>175</v>
      </c>
    </row>
    <row r="98" spans="1:34">
      <c r="A98" s="15">
        <v>10000</v>
      </c>
      <c r="B98" s="9" t="s">
        <v>102</v>
      </c>
      <c r="C98" s="10" t="s">
        <v>6</v>
      </c>
      <c r="D98" s="10" t="s">
        <v>7</v>
      </c>
      <c r="E98" s="10">
        <v>7</v>
      </c>
      <c r="F98" s="10" t="s">
        <v>209</v>
      </c>
      <c r="G98" s="10" t="s">
        <v>183</v>
      </c>
      <c r="H98" s="10" t="s">
        <v>8</v>
      </c>
      <c r="I98" s="10" t="s">
        <v>9</v>
      </c>
      <c r="J98" s="10" t="s">
        <v>10</v>
      </c>
      <c r="K98" s="27">
        <v>5</v>
      </c>
      <c r="L98" s="28">
        <v>0</v>
      </c>
      <c r="M98" s="11">
        <v>0</v>
      </c>
      <c r="N98" s="27">
        <v>5</v>
      </c>
      <c r="O98" s="11" t="s">
        <v>11</v>
      </c>
      <c r="P98" s="11" t="s">
        <v>12</v>
      </c>
      <c r="Q98" s="11" t="s">
        <v>12</v>
      </c>
      <c r="R98" s="11" t="s">
        <v>11</v>
      </c>
      <c r="S98" s="11" t="s">
        <v>12</v>
      </c>
      <c r="T98" s="17">
        <v>5</v>
      </c>
      <c r="U98" s="28">
        <v>0</v>
      </c>
      <c r="V98" s="17">
        <v>0</v>
      </c>
      <c r="W98" s="17">
        <v>5</v>
      </c>
      <c r="X98" s="17" t="s">
        <v>11</v>
      </c>
      <c r="Y98" s="17" t="s">
        <v>16</v>
      </c>
      <c r="Z98" s="17" t="s">
        <v>13</v>
      </c>
      <c r="AA98" s="17" t="s">
        <v>13</v>
      </c>
      <c r="AB98" s="17" t="s">
        <v>13</v>
      </c>
      <c r="AC98" s="17" t="s">
        <v>13</v>
      </c>
      <c r="AD98" s="16" t="s">
        <v>13</v>
      </c>
      <c r="AE98" s="16" t="s">
        <v>178</v>
      </c>
      <c r="AF98" s="16" t="s">
        <v>179</v>
      </c>
      <c r="AG98" s="16" t="s">
        <v>250</v>
      </c>
      <c r="AH98" s="16" t="s">
        <v>251</v>
      </c>
    </row>
    <row r="99" spans="1:34">
      <c r="A99" s="15">
        <v>10047</v>
      </c>
      <c r="B99" s="9" t="s">
        <v>103</v>
      </c>
      <c r="C99" s="10" t="s">
        <v>6</v>
      </c>
      <c r="D99" s="10" t="s">
        <v>7</v>
      </c>
      <c r="E99" s="10">
        <v>4</v>
      </c>
      <c r="F99" s="10" t="s">
        <v>252</v>
      </c>
      <c r="G99" s="10" t="s">
        <v>173</v>
      </c>
      <c r="H99" s="10" t="s">
        <v>8</v>
      </c>
      <c r="I99" s="10" t="s">
        <v>9</v>
      </c>
      <c r="J99" s="10" t="s">
        <v>10</v>
      </c>
      <c r="K99" s="27">
        <v>15</v>
      </c>
      <c r="L99" s="28">
        <v>0.26666666666666666</v>
      </c>
      <c r="M99" s="11">
        <v>4</v>
      </c>
      <c r="N99" s="27">
        <v>11</v>
      </c>
      <c r="O99" s="11" t="s">
        <v>11</v>
      </c>
      <c r="P99" s="11" t="s">
        <v>12</v>
      </c>
      <c r="Q99" s="11" t="s">
        <v>12</v>
      </c>
      <c r="R99" s="11" t="s">
        <v>11</v>
      </c>
      <c r="S99" s="11" t="s">
        <v>12</v>
      </c>
      <c r="T99" s="17">
        <v>15</v>
      </c>
      <c r="U99" s="28">
        <v>0.33333333333333331</v>
      </c>
      <c r="V99" s="17">
        <v>5</v>
      </c>
      <c r="W99" s="17">
        <v>10</v>
      </c>
      <c r="X99" s="17" t="s">
        <v>12</v>
      </c>
      <c r="Y99" s="17" t="s">
        <v>14</v>
      </c>
      <c r="Z99" s="17" t="s">
        <v>13</v>
      </c>
      <c r="AA99" s="17" t="s">
        <v>13</v>
      </c>
      <c r="AB99" s="17" t="s">
        <v>13</v>
      </c>
      <c r="AC99" s="17" t="s">
        <v>13</v>
      </c>
      <c r="AD99" s="16" t="s">
        <v>13</v>
      </c>
      <c r="AE99" s="16" t="s">
        <v>174</v>
      </c>
      <c r="AF99" s="16" t="s">
        <v>175</v>
      </c>
      <c r="AG99" s="16" t="s">
        <v>216</v>
      </c>
      <c r="AH99" s="16" t="s">
        <v>217</v>
      </c>
    </row>
    <row r="100" spans="1:34">
      <c r="A100" s="15">
        <v>10108</v>
      </c>
      <c r="B100" s="9" t="s">
        <v>5</v>
      </c>
      <c r="C100" s="10" t="s">
        <v>6</v>
      </c>
      <c r="D100" s="10" t="s">
        <v>7</v>
      </c>
      <c r="E100" s="10">
        <v>2</v>
      </c>
      <c r="F100" s="10" t="s">
        <v>252</v>
      </c>
      <c r="G100" s="10" t="s">
        <v>211</v>
      </c>
      <c r="H100" s="10" t="s">
        <v>8</v>
      </c>
      <c r="I100" s="10" t="s">
        <v>9</v>
      </c>
      <c r="J100" s="10" t="s">
        <v>10</v>
      </c>
      <c r="K100" s="27">
        <v>15</v>
      </c>
      <c r="L100" s="28">
        <v>6.6666666666666666E-2</v>
      </c>
      <c r="M100" s="11">
        <v>1</v>
      </c>
      <c r="N100" s="27">
        <v>14</v>
      </c>
      <c r="O100" s="11" t="s">
        <v>11</v>
      </c>
      <c r="P100" s="11" t="s">
        <v>12</v>
      </c>
      <c r="Q100" s="11" t="s">
        <v>12</v>
      </c>
      <c r="R100" s="11" t="s">
        <v>11</v>
      </c>
      <c r="S100" s="11" t="s">
        <v>12</v>
      </c>
      <c r="T100" s="17">
        <v>15</v>
      </c>
      <c r="U100" s="28">
        <v>0</v>
      </c>
      <c r="V100" s="17">
        <v>0</v>
      </c>
      <c r="W100" s="17">
        <v>15</v>
      </c>
      <c r="X100" s="17" t="s">
        <v>12</v>
      </c>
      <c r="Y100" s="17" t="s">
        <v>16</v>
      </c>
      <c r="Z100" s="17" t="s">
        <v>13</v>
      </c>
      <c r="AA100" s="17" t="s">
        <v>13</v>
      </c>
      <c r="AB100" s="17" t="s">
        <v>13</v>
      </c>
      <c r="AC100" s="17" t="s">
        <v>13</v>
      </c>
      <c r="AD100" s="16" t="s">
        <v>13</v>
      </c>
      <c r="AE100" s="16" t="s">
        <v>174</v>
      </c>
      <c r="AF100" s="16" t="s">
        <v>175</v>
      </c>
      <c r="AG100" s="16" t="s">
        <v>243</v>
      </c>
      <c r="AH100" s="16" t="s">
        <v>244</v>
      </c>
    </row>
    <row r="101" spans="1:34">
      <c r="A101" s="15">
        <v>10155</v>
      </c>
      <c r="B101" s="9" t="s">
        <v>104</v>
      </c>
      <c r="C101" s="10" t="s">
        <v>6</v>
      </c>
      <c r="D101" s="10" t="s">
        <v>7</v>
      </c>
      <c r="E101" s="10">
        <v>39</v>
      </c>
      <c r="F101" s="10" t="s">
        <v>194</v>
      </c>
      <c r="G101" s="10" t="s">
        <v>195</v>
      </c>
      <c r="H101" s="10" t="s">
        <v>65</v>
      </c>
      <c r="I101" s="10" t="s">
        <v>9</v>
      </c>
      <c r="J101" s="10" t="s">
        <v>10</v>
      </c>
      <c r="K101" s="27">
        <v>5</v>
      </c>
      <c r="L101" s="28">
        <v>0</v>
      </c>
      <c r="M101" s="11">
        <v>0</v>
      </c>
      <c r="N101" s="27">
        <v>5</v>
      </c>
      <c r="O101" s="11" t="s">
        <v>11</v>
      </c>
      <c r="P101" s="11" t="s">
        <v>11</v>
      </c>
      <c r="Q101" s="11" t="s">
        <v>11</v>
      </c>
      <c r="R101" s="11" t="s">
        <v>11</v>
      </c>
      <c r="S101" s="11" t="s">
        <v>11</v>
      </c>
      <c r="T101" s="17">
        <v>5</v>
      </c>
      <c r="U101" s="28">
        <v>0</v>
      </c>
      <c r="V101" s="17">
        <v>0</v>
      </c>
      <c r="W101" s="17">
        <v>5</v>
      </c>
      <c r="X101" s="17" t="s">
        <v>12</v>
      </c>
      <c r="Y101" s="17" t="s">
        <v>16</v>
      </c>
      <c r="Z101" s="17" t="s">
        <v>13</v>
      </c>
      <c r="AA101" s="17" t="s">
        <v>13</v>
      </c>
      <c r="AB101" s="17" t="s">
        <v>13</v>
      </c>
      <c r="AC101" s="17" t="s">
        <v>13</v>
      </c>
      <c r="AD101" s="16" t="s">
        <v>13</v>
      </c>
      <c r="AE101" s="16" t="s">
        <v>178</v>
      </c>
      <c r="AF101" s="16" t="s">
        <v>179</v>
      </c>
      <c r="AG101" s="16" t="s">
        <v>196</v>
      </c>
      <c r="AH101" s="16" t="s">
        <v>197</v>
      </c>
    </row>
    <row r="102" spans="1:34">
      <c r="A102" s="15">
        <v>10160</v>
      </c>
      <c r="B102" s="9" t="s">
        <v>5</v>
      </c>
      <c r="C102" s="10" t="s">
        <v>6</v>
      </c>
      <c r="D102" s="10" t="s">
        <v>7</v>
      </c>
      <c r="E102" s="10">
        <v>4</v>
      </c>
      <c r="F102" s="10" t="s">
        <v>257</v>
      </c>
      <c r="G102" s="10" t="s">
        <v>173</v>
      </c>
      <c r="H102" s="10" t="s">
        <v>8</v>
      </c>
      <c r="I102" s="10" t="s">
        <v>9</v>
      </c>
      <c r="J102" s="10" t="s">
        <v>10</v>
      </c>
      <c r="K102" s="27">
        <v>15</v>
      </c>
      <c r="L102" s="28">
        <v>6.6666666666666666E-2</v>
      </c>
      <c r="M102" s="11">
        <v>1</v>
      </c>
      <c r="N102" s="27">
        <v>14</v>
      </c>
      <c r="O102" s="11" t="s">
        <v>11</v>
      </c>
      <c r="P102" s="11" t="s">
        <v>12</v>
      </c>
      <c r="Q102" s="11" t="s">
        <v>12</v>
      </c>
      <c r="R102" s="11" t="s">
        <v>11</v>
      </c>
      <c r="S102" s="11" t="s">
        <v>12</v>
      </c>
      <c r="T102" s="17">
        <v>15</v>
      </c>
      <c r="U102" s="28">
        <v>0</v>
      </c>
      <c r="V102" s="17">
        <v>0</v>
      </c>
      <c r="W102" s="17">
        <v>15</v>
      </c>
      <c r="X102" s="17" t="s">
        <v>12</v>
      </c>
      <c r="Y102" s="17" t="s">
        <v>14</v>
      </c>
      <c r="Z102" s="17" t="s">
        <v>13</v>
      </c>
      <c r="AA102" s="17" t="s">
        <v>13</v>
      </c>
      <c r="AB102" s="17" t="s">
        <v>13</v>
      </c>
      <c r="AC102" s="17" t="s">
        <v>13</v>
      </c>
      <c r="AD102" s="16" t="s">
        <v>13</v>
      </c>
      <c r="AE102" s="16" t="s">
        <v>174</v>
      </c>
      <c r="AF102" s="16" t="s">
        <v>175</v>
      </c>
      <c r="AG102" s="16" t="s">
        <v>212</v>
      </c>
      <c r="AH102" s="16" t="s">
        <v>213</v>
      </c>
    </row>
    <row r="103" spans="1:34">
      <c r="A103" s="15">
        <v>10163</v>
      </c>
      <c r="B103" s="9" t="s">
        <v>105</v>
      </c>
      <c r="C103" s="10" t="s">
        <v>6</v>
      </c>
      <c r="D103" s="10" t="s">
        <v>7</v>
      </c>
      <c r="E103" s="10">
        <v>30</v>
      </c>
      <c r="F103" s="10" t="s">
        <v>198</v>
      </c>
      <c r="G103" s="10" t="s">
        <v>199</v>
      </c>
      <c r="H103" s="10" t="s">
        <v>8</v>
      </c>
      <c r="I103" s="10" t="s">
        <v>9</v>
      </c>
      <c r="J103" s="10" t="s">
        <v>10</v>
      </c>
      <c r="K103" s="27">
        <v>5</v>
      </c>
      <c r="L103" s="28">
        <v>0</v>
      </c>
      <c r="M103" s="11">
        <v>0</v>
      </c>
      <c r="N103" s="27">
        <v>5</v>
      </c>
      <c r="O103" s="11" t="s">
        <v>11</v>
      </c>
      <c r="P103" s="11" t="s">
        <v>12</v>
      </c>
      <c r="Q103" s="11" t="s">
        <v>12</v>
      </c>
      <c r="R103" s="11" t="s">
        <v>11</v>
      </c>
      <c r="S103" s="11" t="s">
        <v>12</v>
      </c>
      <c r="T103" s="17">
        <v>5</v>
      </c>
      <c r="U103" s="28">
        <v>0</v>
      </c>
      <c r="V103" s="17">
        <v>0</v>
      </c>
      <c r="W103" s="17">
        <v>5</v>
      </c>
      <c r="X103" s="17" t="s">
        <v>12</v>
      </c>
      <c r="Y103" s="17" t="s">
        <v>14</v>
      </c>
      <c r="Z103" s="17" t="s">
        <v>13</v>
      </c>
      <c r="AA103" s="17" t="s">
        <v>13</v>
      </c>
      <c r="AB103" s="17" t="s">
        <v>13</v>
      </c>
      <c r="AC103" s="17" t="s">
        <v>13</v>
      </c>
      <c r="AD103" s="16" t="s">
        <v>13</v>
      </c>
      <c r="AE103" s="16" t="s">
        <v>178</v>
      </c>
      <c r="AF103" s="16" t="s">
        <v>179</v>
      </c>
      <c r="AG103" s="16" t="s">
        <v>178</v>
      </c>
      <c r="AH103" s="16" t="s">
        <v>179</v>
      </c>
    </row>
    <row r="104" spans="1:34">
      <c r="A104" s="15">
        <v>10184</v>
      </c>
      <c r="B104" s="9" t="s">
        <v>5</v>
      </c>
      <c r="C104" s="10" t="s">
        <v>6</v>
      </c>
      <c r="D104" s="10" t="s">
        <v>7</v>
      </c>
      <c r="E104" s="10">
        <v>32</v>
      </c>
      <c r="F104" s="10" t="s">
        <v>172</v>
      </c>
      <c r="G104" s="10" t="s">
        <v>173</v>
      </c>
      <c r="H104" s="10" t="s">
        <v>8</v>
      </c>
      <c r="I104" s="10" t="s">
        <v>9</v>
      </c>
      <c r="J104" s="10" t="s">
        <v>10</v>
      </c>
      <c r="K104" s="27">
        <v>5</v>
      </c>
      <c r="L104" s="28">
        <v>0</v>
      </c>
      <c r="M104" s="11">
        <v>0</v>
      </c>
      <c r="N104" s="27">
        <v>5</v>
      </c>
      <c r="O104" s="11" t="s">
        <v>11</v>
      </c>
      <c r="P104" s="11" t="s">
        <v>12</v>
      </c>
      <c r="Q104" s="11" t="s">
        <v>12</v>
      </c>
      <c r="R104" s="11" t="s">
        <v>11</v>
      </c>
      <c r="S104" s="11" t="s">
        <v>12</v>
      </c>
      <c r="T104" s="17">
        <v>7</v>
      </c>
      <c r="U104" s="28">
        <v>0</v>
      </c>
      <c r="V104" s="17">
        <v>0</v>
      </c>
      <c r="W104" s="17">
        <v>7</v>
      </c>
      <c r="X104" s="17" t="s">
        <v>12</v>
      </c>
      <c r="Y104" s="17" t="s">
        <v>16</v>
      </c>
      <c r="Z104" s="17" t="s">
        <v>13</v>
      </c>
      <c r="AA104" s="17" t="s">
        <v>13</v>
      </c>
      <c r="AB104" s="17" t="s">
        <v>13</v>
      </c>
      <c r="AC104" s="17" t="s">
        <v>13</v>
      </c>
      <c r="AD104" s="16" t="s">
        <v>13</v>
      </c>
      <c r="AE104" s="16" t="s">
        <v>174</v>
      </c>
      <c r="AF104" s="16" t="s">
        <v>175</v>
      </c>
      <c r="AG104" s="16" t="s">
        <v>239</v>
      </c>
      <c r="AH104" s="16" t="s">
        <v>240</v>
      </c>
    </row>
    <row r="105" spans="1:34">
      <c r="A105" s="15">
        <v>10285</v>
      </c>
      <c r="B105" s="9" t="s">
        <v>106</v>
      </c>
      <c r="C105" s="10" t="s">
        <v>6</v>
      </c>
      <c r="D105" s="10" t="s">
        <v>7</v>
      </c>
      <c r="E105" s="10">
        <v>42</v>
      </c>
      <c r="F105" s="10" t="s">
        <v>232</v>
      </c>
      <c r="G105" s="10" t="s">
        <v>191</v>
      </c>
      <c r="H105" s="10" t="s">
        <v>8</v>
      </c>
      <c r="I105" s="10" t="s">
        <v>9</v>
      </c>
      <c r="J105" s="10" t="s">
        <v>10</v>
      </c>
      <c r="K105" s="27">
        <v>6</v>
      </c>
      <c r="L105" s="28">
        <v>0</v>
      </c>
      <c r="M105" s="11">
        <v>0</v>
      </c>
      <c r="N105" s="27">
        <v>6</v>
      </c>
      <c r="O105" s="11" t="s">
        <v>11</v>
      </c>
      <c r="P105" s="11" t="s">
        <v>12</v>
      </c>
      <c r="Q105" s="11" t="s">
        <v>12</v>
      </c>
      <c r="R105" s="11" t="s">
        <v>11</v>
      </c>
      <c r="S105" s="11" t="s">
        <v>12</v>
      </c>
      <c r="T105" s="17">
        <v>7</v>
      </c>
      <c r="U105" s="28">
        <v>0</v>
      </c>
      <c r="V105" s="17">
        <v>0</v>
      </c>
      <c r="W105" s="17">
        <v>7</v>
      </c>
      <c r="X105" s="17" t="s">
        <v>11</v>
      </c>
      <c r="Y105" s="17" t="s">
        <v>14</v>
      </c>
      <c r="Z105" s="17" t="s">
        <v>13</v>
      </c>
      <c r="AA105" s="17" t="s">
        <v>13</v>
      </c>
      <c r="AB105" s="17" t="s">
        <v>13</v>
      </c>
      <c r="AC105" s="17" t="s">
        <v>13</v>
      </c>
      <c r="AD105" s="16" t="s">
        <v>13</v>
      </c>
      <c r="AE105" s="16" t="s">
        <v>178</v>
      </c>
      <c r="AF105" s="16" t="s">
        <v>179</v>
      </c>
      <c r="AG105" s="16" t="s">
        <v>224</v>
      </c>
      <c r="AH105" s="16" t="s">
        <v>225</v>
      </c>
    </row>
    <row r="106" spans="1:34">
      <c r="A106" s="15">
        <v>10305</v>
      </c>
      <c r="B106" s="9" t="s">
        <v>107</v>
      </c>
      <c r="C106" s="10" t="s">
        <v>6</v>
      </c>
      <c r="D106" s="10" t="s">
        <v>7</v>
      </c>
      <c r="E106" s="10">
        <v>13</v>
      </c>
      <c r="F106" s="10" t="s">
        <v>172</v>
      </c>
      <c r="G106" s="10" t="s">
        <v>211</v>
      </c>
      <c r="H106" s="10" t="s">
        <v>8</v>
      </c>
      <c r="I106" s="10" t="s">
        <v>9</v>
      </c>
      <c r="J106" s="10" t="s">
        <v>10</v>
      </c>
      <c r="K106" s="27">
        <v>6</v>
      </c>
      <c r="L106" s="28">
        <v>0</v>
      </c>
      <c r="M106" s="11">
        <v>0</v>
      </c>
      <c r="N106" s="27">
        <v>6</v>
      </c>
      <c r="O106" s="11" t="s">
        <v>11</v>
      </c>
      <c r="P106" s="11" t="s">
        <v>12</v>
      </c>
      <c r="Q106" s="11" t="s">
        <v>12</v>
      </c>
      <c r="R106" s="11" t="s">
        <v>11</v>
      </c>
      <c r="S106" s="11" t="s">
        <v>12</v>
      </c>
      <c r="T106" s="17">
        <v>7</v>
      </c>
      <c r="U106" s="28">
        <v>0</v>
      </c>
      <c r="V106" s="17">
        <v>0</v>
      </c>
      <c r="W106" s="17">
        <v>7</v>
      </c>
      <c r="X106" s="17" t="s">
        <v>12</v>
      </c>
      <c r="Y106" s="17" t="s">
        <v>16</v>
      </c>
      <c r="Z106" s="17" t="s">
        <v>13</v>
      </c>
      <c r="AA106" s="17" t="s">
        <v>13</v>
      </c>
      <c r="AB106" s="17" t="s">
        <v>13</v>
      </c>
      <c r="AC106" s="17" t="s">
        <v>13</v>
      </c>
      <c r="AD106" s="16" t="s">
        <v>13</v>
      </c>
      <c r="AE106" s="16" t="s">
        <v>174</v>
      </c>
      <c r="AF106" s="16" t="s">
        <v>175</v>
      </c>
      <c r="AG106" s="16" t="s">
        <v>174</v>
      </c>
      <c r="AH106" s="16" t="s">
        <v>175</v>
      </c>
    </row>
    <row r="107" spans="1:34">
      <c r="A107" s="15">
        <v>10335</v>
      </c>
      <c r="B107" s="9" t="s">
        <v>108</v>
      </c>
      <c r="C107" s="10" t="s">
        <v>6</v>
      </c>
      <c r="D107" s="10" t="s">
        <v>7</v>
      </c>
      <c r="E107" s="10">
        <v>39</v>
      </c>
      <c r="F107" s="10" t="s">
        <v>219</v>
      </c>
      <c r="G107" s="10" t="s">
        <v>195</v>
      </c>
      <c r="H107" s="10" t="s">
        <v>8</v>
      </c>
      <c r="I107" s="10" t="s">
        <v>9</v>
      </c>
      <c r="J107" s="10" t="s">
        <v>10</v>
      </c>
      <c r="K107" s="27">
        <v>5</v>
      </c>
      <c r="L107" s="28">
        <v>0</v>
      </c>
      <c r="M107" s="11">
        <v>0</v>
      </c>
      <c r="N107" s="27">
        <v>5</v>
      </c>
      <c r="O107" s="11" t="s">
        <v>11</v>
      </c>
      <c r="P107" s="11" t="s">
        <v>12</v>
      </c>
      <c r="Q107" s="11" t="s">
        <v>12</v>
      </c>
      <c r="R107" s="11" t="s">
        <v>11</v>
      </c>
      <c r="S107" s="11" t="s">
        <v>11</v>
      </c>
      <c r="T107" s="17">
        <v>5</v>
      </c>
      <c r="U107" s="28">
        <v>0</v>
      </c>
      <c r="V107" s="17">
        <v>0</v>
      </c>
      <c r="W107" s="17">
        <v>5</v>
      </c>
      <c r="X107" s="17" t="s">
        <v>12</v>
      </c>
      <c r="Y107" s="17" t="s">
        <v>16</v>
      </c>
      <c r="Z107" s="17" t="s">
        <v>13</v>
      </c>
      <c r="AA107" s="17" t="s">
        <v>13</v>
      </c>
      <c r="AB107" s="17" t="s">
        <v>13</v>
      </c>
      <c r="AC107" s="17" t="s">
        <v>13</v>
      </c>
      <c r="AD107" s="16" t="s">
        <v>13</v>
      </c>
      <c r="AE107" s="16" t="s">
        <v>178</v>
      </c>
      <c r="AF107" s="16" t="s">
        <v>179</v>
      </c>
      <c r="AG107" s="16" t="s">
        <v>228</v>
      </c>
      <c r="AH107" s="16" t="s">
        <v>229</v>
      </c>
    </row>
    <row r="108" spans="1:34">
      <c r="A108" s="15">
        <v>10386</v>
      </c>
      <c r="B108" s="9" t="s">
        <v>109</v>
      </c>
      <c r="C108" s="10" t="s">
        <v>6</v>
      </c>
      <c r="D108" s="10" t="s">
        <v>7</v>
      </c>
      <c r="E108" s="10">
        <v>11</v>
      </c>
      <c r="F108" s="10" t="s">
        <v>201</v>
      </c>
      <c r="G108" s="10" t="s">
        <v>195</v>
      </c>
      <c r="H108" s="10" t="s">
        <v>8</v>
      </c>
      <c r="I108" s="10" t="s">
        <v>9</v>
      </c>
      <c r="J108" s="10" t="s">
        <v>10</v>
      </c>
      <c r="K108" s="27">
        <v>5</v>
      </c>
      <c r="L108" s="28">
        <v>0.4</v>
      </c>
      <c r="M108" s="11">
        <v>2</v>
      </c>
      <c r="N108" s="27">
        <v>3</v>
      </c>
      <c r="O108" s="11" t="s">
        <v>11</v>
      </c>
      <c r="P108" s="11" t="s">
        <v>12</v>
      </c>
      <c r="Q108" s="11" t="s">
        <v>12</v>
      </c>
      <c r="R108" s="11" t="s">
        <v>11</v>
      </c>
      <c r="S108" s="11" t="s">
        <v>12</v>
      </c>
      <c r="T108" s="17">
        <v>5</v>
      </c>
      <c r="U108" s="28">
        <v>0</v>
      </c>
      <c r="V108" s="17">
        <v>0</v>
      </c>
      <c r="W108" s="17">
        <v>5</v>
      </c>
      <c r="X108" s="17" t="s">
        <v>12</v>
      </c>
      <c r="Y108" s="17" t="s">
        <v>14</v>
      </c>
      <c r="Z108" s="17" t="s">
        <v>13</v>
      </c>
      <c r="AA108" s="17" t="s">
        <v>13</v>
      </c>
      <c r="AB108" s="17" t="s">
        <v>13</v>
      </c>
      <c r="AC108" s="17" t="s">
        <v>13</v>
      </c>
      <c r="AD108" s="16" t="s">
        <v>13</v>
      </c>
      <c r="AE108" s="16" t="s">
        <v>178</v>
      </c>
      <c r="AF108" s="16" t="s">
        <v>179</v>
      </c>
      <c r="AG108" s="16" t="s">
        <v>202</v>
      </c>
      <c r="AH108" s="16" t="s">
        <v>203</v>
      </c>
    </row>
    <row r="109" spans="1:34">
      <c r="A109" s="15">
        <v>10387</v>
      </c>
      <c r="B109" s="9" t="s">
        <v>23</v>
      </c>
      <c r="C109" s="10" t="s">
        <v>6</v>
      </c>
      <c r="D109" s="10" t="s">
        <v>7</v>
      </c>
      <c r="E109" s="10">
        <v>22</v>
      </c>
      <c r="F109" s="10" t="s">
        <v>201</v>
      </c>
      <c r="G109" s="10" t="s">
        <v>195</v>
      </c>
      <c r="H109" s="10" t="s">
        <v>8</v>
      </c>
      <c r="I109" s="10" t="s">
        <v>9</v>
      </c>
      <c r="J109" s="10" t="s">
        <v>10</v>
      </c>
      <c r="K109" s="27">
        <v>12</v>
      </c>
      <c r="L109" s="28">
        <v>0.41666666666666669</v>
      </c>
      <c r="M109" s="11">
        <v>5</v>
      </c>
      <c r="N109" s="27">
        <v>7</v>
      </c>
      <c r="O109" s="11" t="s">
        <v>11</v>
      </c>
      <c r="P109" s="11" t="s">
        <v>12</v>
      </c>
      <c r="Q109" s="11" t="s">
        <v>12</v>
      </c>
      <c r="R109" s="11" t="s">
        <v>11</v>
      </c>
      <c r="S109" s="11" t="s">
        <v>12</v>
      </c>
      <c r="T109" s="17">
        <v>12</v>
      </c>
      <c r="U109" s="28">
        <v>0</v>
      </c>
      <c r="V109" s="17">
        <v>0</v>
      </c>
      <c r="W109" s="17">
        <v>12</v>
      </c>
      <c r="X109" s="17" t="s">
        <v>11</v>
      </c>
      <c r="Y109" s="17" t="s">
        <v>14</v>
      </c>
      <c r="Z109" s="17" t="s">
        <v>13</v>
      </c>
      <c r="AA109" s="17" t="s">
        <v>13</v>
      </c>
      <c r="AB109" s="17" t="s">
        <v>13</v>
      </c>
      <c r="AC109" s="17" t="s">
        <v>13</v>
      </c>
      <c r="AD109" s="16" t="s">
        <v>13</v>
      </c>
      <c r="AE109" s="16" t="s">
        <v>178</v>
      </c>
      <c r="AF109" s="16" t="s">
        <v>179</v>
      </c>
      <c r="AG109" s="16" t="s">
        <v>180</v>
      </c>
      <c r="AH109" s="16" t="s">
        <v>181</v>
      </c>
    </row>
    <row r="110" spans="1:34">
      <c r="A110" s="15">
        <v>10412</v>
      </c>
      <c r="B110" s="9" t="s">
        <v>110</v>
      </c>
      <c r="C110" s="10" t="s">
        <v>6</v>
      </c>
      <c r="D110" s="10" t="s">
        <v>7</v>
      </c>
      <c r="E110" s="10">
        <v>13</v>
      </c>
      <c r="F110" s="10" t="s">
        <v>210</v>
      </c>
      <c r="G110" s="10" t="s">
        <v>211</v>
      </c>
      <c r="H110" s="10" t="s">
        <v>8</v>
      </c>
      <c r="I110" s="10" t="s">
        <v>9</v>
      </c>
      <c r="J110" s="10" t="s">
        <v>10</v>
      </c>
      <c r="K110" s="27">
        <v>6</v>
      </c>
      <c r="L110" s="28">
        <v>0</v>
      </c>
      <c r="M110" s="11">
        <v>0</v>
      </c>
      <c r="N110" s="27">
        <v>6</v>
      </c>
      <c r="O110" s="11" t="s">
        <v>11</v>
      </c>
      <c r="P110" s="11" t="s">
        <v>12</v>
      </c>
      <c r="Q110" s="11" t="s">
        <v>12</v>
      </c>
      <c r="R110" s="11" t="s">
        <v>11</v>
      </c>
      <c r="S110" s="11" t="s">
        <v>12</v>
      </c>
      <c r="T110" s="17">
        <v>6</v>
      </c>
      <c r="U110" s="28">
        <v>0</v>
      </c>
      <c r="V110" s="17">
        <v>0</v>
      </c>
      <c r="W110" s="17">
        <v>6</v>
      </c>
      <c r="X110" s="17" t="s">
        <v>12</v>
      </c>
      <c r="Y110" s="17" t="s">
        <v>14</v>
      </c>
      <c r="Z110" s="17" t="s">
        <v>13</v>
      </c>
      <c r="AA110" s="17" t="s">
        <v>13</v>
      </c>
      <c r="AB110" s="17" t="s">
        <v>13</v>
      </c>
      <c r="AC110" s="17" t="s">
        <v>13</v>
      </c>
      <c r="AD110" s="16" t="s">
        <v>13</v>
      </c>
      <c r="AE110" s="16" t="s">
        <v>174</v>
      </c>
      <c r="AF110" s="16" t="s">
        <v>175</v>
      </c>
      <c r="AG110" s="16" t="s">
        <v>174</v>
      </c>
      <c r="AH110" s="16" t="s">
        <v>175</v>
      </c>
    </row>
    <row r="111" spans="1:34">
      <c r="A111" s="15">
        <v>10506</v>
      </c>
      <c r="B111" s="9" t="s">
        <v>24</v>
      </c>
      <c r="C111" s="10" t="s">
        <v>6</v>
      </c>
      <c r="D111" s="10" t="s">
        <v>7</v>
      </c>
      <c r="E111" s="10">
        <v>28</v>
      </c>
      <c r="F111" s="10" t="s">
        <v>204</v>
      </c>
      <c r="G111" s="10" t="s">
        <v>199</v>
      </c>
      <c r="H111" s="10" t="s">
        <v>2500</v>
      </c>
      <c r="I111" s="10" t="s">
        <v>9</v>
      </c>
      <c r="J111" s="10" t="s">
        <v>10</v>
      </c>
      <c r="K111" s="27">
        <v>5</v>
      </c>
      <c r="L111" s="28">
        <v>0</v>
      </c>
      <c r="M111" s="11">
        <v>0</v>
      </c>
      <c r="N111" s="27">
        <v>5</v>
      </c>
      <c r="O111" s="11" t="s">
        <v>11</v>
      </c>
      <c r="P111" s="11" t="s">
        <v>12</v>
      </c>
      <c r="Q111" s="11" t="s">
        <v>12</v>
      </c>
      <c r="R111" s="11" t="s">
        <v>11</v>
      </c>
      <c r="S111" s="11" t="s">
        <v>11</v>
      </c>
      <c r="T111" s="17">
        <v>6</v>
      </c>
      <c r="U111" s="28">
        <v>0</v>
      </c>
      <c r="V111" s="17">
        <v>0</v>
      </c>
      <c r="W111" s="17">
        <v>6</v>
      </c>
      <c r="X111" s="17" t="s">
        <v>12</v>
      </c>
      <c r="Y111" s="17" t="s">
        <v>16</v>
      </c>
      <c r="Z111" s="17" t="s">
        <v>13</v>
      </c>
      <c r="AA111" s="17" t="s">
        <v>13</v>
      </c>
      <c r="AB111" s="17" t="s">
        <v>13</v>
      </c>
      <c r="AC111" s="17" t="s">
        <v>13</v>
      </c>
      <c r="AD111" s="16" t="s">
        <v>13</v>
      </c>
      <c r="AE111" s="16" t="s">
        <v>178</v>
      </c>
      <c r="AF111" s="16" t="s">
        <v>179</v>
      </c>
      <c r="AG111" s="16" t="s">
        <v>178</v>
      </c>
      <c r="AH111" s="16" t="s">
        <v>179</v>
      </c>
    </row>
    <row r="112" spans="1:34">
      <c r="A112" s="15">
        <v>10510</v>
      </c>
      <c r="B112" s="9" t="s">
        <v>17</v>
      </c>
      <c r="C112" s="10" t="s">
        <v>6</v>
      </c>
      <c r="D112" s="10" t="s">
        <v>7</v>
      </c>
      <c r="E112" s="10">
        <v>33</v>
      </c>
      <c r="F112" s="10" t="s">
        <v>237</v>
      </c>
      <c r="G112" s="10" t="s">
        <v>183</v>
      </c>
      <c r="H112" s="10" t="s">
        <v>8</v>
      </c>
      <c r="I112" s="10" t="s">
        <v>9</v>
      </c>
      <c r="J112" s="10" t="s">
        <v>10</v>
      </c>
      <c r="K112" s="27">
        <v>15</v>
      </c>
      <c r="L112" s="28">
        <v>6.6666666666666666E-2</v>
      </c>
      <c r="M112" s="11">
        <v>1</v>
      </c>
      <c r="N112" s="27">
        <v>14</v>
      </c>
      <c r="O112" s="11" t="s">
        <v>11</v>
      </c>
      <c r="P112" s="11" t="s">
        <v>12</v>
      </c>
      <c r="Q112" s="11" t="s">
        <v>12</v>
      </c>
      <c r="R112" s="11" t="s">
        <v>11</v>
      </c>
      <c r="S112" s="11" t="s">
        <v>12</v>
      </c>
      <c r="T112" s="17">
        <v>14</v>
      </c>
      <c r="U112" s="28">
        <v>0</v>
      </c>
      <c r="V112" s="17">
        <v>0</v>
      </c>
      <c r="W112" s="17">
        <v>14</v>
      </c>
      <c r="X112" s="17" t="s">
        <v>12</v>
      </c>
      <c r="Y112" s="17" t="s">
        <v>16</v>
      </c>
      <c r="Z112" s="17" t="s">
        <v>13</v>
      </c>
      <c r="AA112" s="17" t="s">
        <v>13</v>
      </c>
      <c r="AB112" s="17" t="s">
        <v>13</v>
      </c>
      <c r="AC112" s="17" t="s">
        <v>13</v>
      </c>
      <c r="AD112" s="16" t="s">
        <v>13</v>
      </c>
      <c r="AE112" s="16" t="s">
        <v>178</v>
      </c>
      <c r="AF112" s="16" t="s">
        <v>179</v>
      </c>
      <c r="AG112" s="16" t="s">
        <v>178</v>
      </c>
      <c r="AH112" s="16" t="s">
        <v>179</v>
      </c>
    </row>
    <row r="113" spans="1:34">
      <c r="A113" s="15">
        <v>10592</v>
      </c>
      <c r="B113" s="9" t="s">
        <v>111</v>
      </c>
      <c r="C113" s="10" t="s">
        <v>6</v>
      </c>
      <c r="D113" s="10" t="s">
        <v>7</v>
      </c>
      <c r="E113" s="10">
        <v>16</v>
      </c>
      <c r="F113" s="10" t="s">
        <v>206</v>
      </c>
      <c r="G113" s="10" t="s">
        <v>177</v>
      </c>
      <c r="H113" s="10" t="s">
        <v>2500</v>
      </c>
      <c r="I113" s="10" t="s">
        <v>9</v>
      </c>
      <c r="J113" s="10" t="s">
        <v>10</v>
      </c>
      <c r="K113" s="27">
        <v>5</v>
      </c>
      <c r="L113" s="28">
        <v>0</v>
      </c>
      <c r="M113" s="11">
        <v>0</v>
      </c>
      <c r="N113" s="27">
        <v>5</v>
      </c>
      <c r="O113" s="11" t="s">
        <v>11</v>
      </c>
      <c r="P113" s="11" t="s">
        <v>12</v>
      </c>
      <c r="Q113" s="11" t="s">
        <v>12</v>
      </c>
      <c r="R113" s="11" t="s">
        <v>11</v>
      </c>
      <c r="S113" s="11" t="s">
        <v>12</v>
      </c>
      <c r="T113" s="17">
        <v>5</v>
      </c>
      <c r="U113" s="28">
        <v>0</v>
      </c>
      <c r="V113" s="17">
        <v>0</v>
      </c>
      <c r="W113" s="17">
        <v>5</v>
      </c>
      <c r="X113" s="17" t="s">
        <v>12</v>
      </c>
      <c r="Y113" s="17" t="s">
        <v>16</v>
      </c>
      <c r="Z113" s="17" t="s">
        <v>13</v>
      </c>
      <c r="AA113" s="17" t="s">
        <v>13</v>
      </c>
      <c r="AB113" s="17" t="s">
        <v>13</v>
      </c>
      <c r="AC113" s="17" t="s">
        <v>13</v>
      </c>
      <c r="AD113" s="16" t="s">
        <v>13</v>
      </c>
      <c r="AE113" s="16" t="s">
        <v>174</v>
      </c>
      <c r="AF113" s="16" t="s">
        <v>175</v>
      </c>
      <c r="AG113" s="16" t="s">
        <v>174</v>
      </c>
      <c r="AH113" s="16" t="s">
        <v>175</v>
      </c>
    </row>
    <row r="114" spans="1:34">
      <c r="A114" s="15">
        <v>10607</v>
      </c>
      <c r="B114" s="9" t="s">
        <v>112</v>
      </c>
      <c r="C114" s="10" t="s">
        <v>6</v>
      </c>
      <c r="D114" s="10" t="s">
        <v>7</v>
      </c>
      <c r="E114" s="10">
        <v>20</v>
      </c>
      <c r="F114" s="10" t="s">
        <v>186</v>
      </c>
      <c r="G114" s="10" t="s">
        <v>187</v>
      </c>
      <c r="H114" s="10" t="s">
        <v>2500</v>
      </c>
      <c r="I114" s="10" t="s">
        <v>9</v>
      </c>
      <c r="J114" s="10" t="s">
        <v>10</v>
      </c>
      <c r="K114" s="27">
        <v>5</v>
      </c>
      <c r="L114" s="28">
        <v>0</v>
      </c>
      <c r="M114" s="11">
        <v>0</v>
      </c>
      <c r="N114" s="27">
        <v>5</v>
      </c>
      <c r="O114" s="11" t="s">
        <v>11</v>
      </c>
      <c r="P114" s="11" t="s">
        <v>11</v>
      </c>
      <c r="Q114" s="11" t="s">
        <v>11</v>
      </c>
      <c r="R114" s="11" t="s">
        <v>11</v>
      </c>
      <c r="S114" s="11" t="s">
        <v>12</v>
      </c>
      <c r="T114" s="17">
        <v>5</v>
      </c>
      <c r="U114" s="28">
        <v>0</v>
      </c>
      <c r="V114" s="17">
        <v>0</v>
      </c>
      <c r="W114" s="17">
        <v>5</v>
      </c>
      <c r="X114" s="17" t="s">
        <v>12</v>
      </c>
      <c r="Y114" s="17" t="s">
        <v>16</v>
      </c>
      <c r="Z114" s="17" t="s">
        <v>13</v>
      </c>
      <c r="AA114" s="17" t="s">
        <v>13</v>
      </c>
      <c r="AB114" s="17" t="s">
        <v>13</v>
      </c>
      <c r="AC114" s="17" t="s">
        <v>13</v>
      </c>
      <c r="AD114" s="16" t="s">
        <v>13</v>
      </c>
      <c r="AE114" s="16" t="s">
        <v>174</v>
      </c>
      <c r="AF114" s="16" t="s">
        <v>175</v>
      </c>
      <c r="AG114" s="16" t="s">
        <v>221</v>
      </c>
      <c r="AH114" s="16" t="s">
        <v>222</v>
      </c>
    </row>
    <row r="115" spans="1:34">
      <c r="A115" s="15">
        <v>10795</v>
      </c>
      <c r="B115" s="9" t="s">
        <v>5</v>
      </c>
      <c r="C115" s="10" t="s">
        <v>6</v>
      </c>
      <c r="D115" s="10" t="s">
        <v>7</v>
      </c>
      <c r="E115" s="10">
        <v>34</v>
      </c>
      <c r="F115" s="10" t="s">
        <v>256</v>
      </c>
      <c r="G115" s="10" t="s">
        <v>211</v>
      </c>
      <c r="H115" s="10" t="s">
        <v>8</v>
      </c>
      <c r="I115" s="10" t="s">
        <v>9</v>
      </c>
      <c r="J115" s="10" t="s">
        <v>10</v>
      </c>
      <c r="K115" s="27">
        <v>15</v>
      </c>
      <c r="L115" s="28">
        <v>0.8</v>
      </c>
      <c r="M115" s="11">
        <v>12</v>
      </c>
      <c r="N115" s="27">
        <v>3</v>
      </c>
      <c r="O115" s="11" t="s">
        <v>11</v>
      </c>
      <c r="P115" s="11" t="s">
        <v>12</v>
      </c>
      <c r="Q115" s="11" t="s">
        <v>12</v>
      </c>
      <c r="R115" s="11" t="s">
        <v>11</v>
      </c>
      <c r="S115" s="11" t="s">
        <v>12</v>
      </c>
      <c r="T115" s="17">
        <v>15</v>
      </c>
      <c r="U115" s="28">
        <v>0</v>
      </c>
      <c r="V115" s="17">
        <v>0</v>
      </c>
      <c r="W115" s="17">
        <v>15</v>
      </c>
      <c r="X115" s="17" t="s">
        <v>12</v>
      </c>
      <c r="Y115" s="17" t="s">
        <v>14</v>
      </c>
      <c r="Z115" s="17" t="s">
        <v>13</v>
      </c>
      <c r="AA115" s="17" t="s">
        <v>13</v>
      </c>
      <c r="AB115" s="17" t="s">
        <v>13</v>
      </c>
      <c r="AC115" s="17" t="s">
        <v>13</v>
      </c>
      <c r="AD115" s="16" t="s">
        <v>13</v>
      </c>
      <c r="AE115" s="16" t="s">
        <v>174</v>
      </c>
      <c r="AF115" s="16" t="s">
        <v>175</v>
      </c>
      <c r="AG115" s="16" t="s">
        <v>253</v>
      </c>
      <c r="AH115" s="16" t="s">
        <v>254</v>
      </c>
    </row>
    <row r="116" spans="1:34">
      <c r="A116" s="15">
        <v>10815</v>
      </c>
      <c r="B116" s="9" t="s">
        <v>5</v>
      </c>
      <c r="C116" s="10" t="s">
        <v>6</v>
      </c>
      <c r="D116" s="10" t="s">
        <v>7</v>
      </c>
      <c r="E116" s="10">
        <v>1</v>
      </c>
      <c r="F116" s="10" t="s">
        <v>233</v>
      </c>
      <c r="G116" s="10" t="s">
        <v>173</v>
      </c>
      <c r="H116" s="10" t="s">
        <v>8</v>
      </c>
      <c r="I116" s="10" t="s">
        <v>9</v>
      </c>
      <c r="J116" s="10" t="s">
        <v>10</v>
      </c>
      <c r="K116" s="27">
        <v>5</v>
      </c>
      <c r="L116" s="28">
        <v>0</v>
      </c>
      <c r="M116" s="11">
        <v>0</v>
      </c>
      <c r="N116" s="27">
        <v>5</v>
      </c>
      <c r="O116" s="11" t="s">
        <v>11</v>
      </c>
      <c r="P116" s="11" t="s">
        <v>12</v>
      </c>
      <c r="Q116" s="11" t="s">
        <v>12</v>
      </c>
      <c r="R116" s="11" t="s">
        <v>11</v>
      </c>
      <c r="S116" s="11" t="s">
        <v>12</v>
      </c>
      <c r="T116" s="17">
        <v>5</v>
      </c>
      <c r="U116" s="28">
        <v>0</v>
      </c>
      <c r="V116" s="17">
        <v>0</v>
      </c>
      <c r="W116" s="17">
        <v>5</v>
      </c>
      <c r="X116" s="17" t="s">
        <v>12</v>
      </c>
      <c r="Y116" s="17" t="s">
        <v>16</v>
      </c>
      <c r="Z116" s="17" t="s">
        <v>13</v>
      </c>
      <c r="AA116" s="17" t="s">
        <v>13</v>
      </c>
      <c r="AB116" s="17" t="s">
        <v>13</v>
      </c>
      <c r="AC116" s="17" t="s">
        <v>13</v>
      </c>
      <c r="AD116" s="16" t="s">
        <v>13</v>
      </c>
      <c r="AE116" s="16" t="s">
        <v>174</v>
      </c>
      <c r="AF116" s="16" t="s">
        <v>175</v>
      </c>
      <c r="AG116" s="16" t="s">
        <v>239</v>
      </c>
      <c r="AH116" s="16" t="s">
        <v>240</v>
      </c>
    </row>
    <row r="117" spans="1:34">
      <c r="A117" s="15">
        <v>10894</v>
      </c>
      <c r="B117" s="9" t="s">
        <v>113</v>
      </c>
      <c r="C117" s="10" t="s">
        <v>6</v>
      </c>
      <c r="D117" s="10" t="s">
        <v>7</v>
      </c>
      <c r="E117" s="10">
        <v>4</v>
      </c>
      <c r="F117" s="10" t="s">
        <v>247</v>
      </c>
      <c r="G117" s="10" t="s">
        <v>173</v>
      </c>
      <c r="H117" s="10" t="s">
        <v>8</v>
      </c>
      <c r="I117" s="10" t="s">
        <v>9</v>
      </c>
      <c r="J117" s="10" t="s">
        <v>10</v>
      </c>
      <c r="K117" s="27">
        <v>7</v>
      </c>
      <c r="L117" s="28">
        <v>0</v>
      </c>
      <c r="M117" s="11">
        <v>0</v>
      </c>
      <c r="N117" s="27">
        <v>7</v>
      </c>
      <c r="O117" s="11" t="s">
        <v>11</v>
      </c>
      <c r="P117" s="11" t="s">
        <v>12</v>
      </c>
      <c r="Q117" s="11" t="s">
        <v>11</v>
      </c>
      <c r="R117" s="11" t="s">
        <v>11</v>
      </c>
      <c r="S117" s="11" t="s">
        <v>11</v>
      </c>
      <c r="T117" s="17">
        <v>7</v>
      </c>
      <c r="U117" s="28">
        <v>0</v>
      </c>
      <c r="V117" s="17">
        <v>0</v>
      </c>
      <c r="W117" s="17">
        <v>7</v>
      </c>
      <c r="X117" s="17" t="s">
        <v>12</v>
      </c>
      <c r="Y117" s="17" t="s">
        <v>16</v>
      </c>
      <c r="Z117" s="17" t="s">
        <v>13</v>
      </c>
      <c r="AA117" s="17" t="s">
        <v>13</v>
      </c>
      <c r="AB117" s="17" t="s">
        <v>13</v>
      </c>
      <c r="AC117" s="17" t="s">
        <v>13</v>
      </c>
      <c r="AD117" s="16" t="s">
        <v>13</v>
      </c>
      <c r="AE117" s="16" t="s">
        <v>174</v>
      </c>
      <c r="AF117" s="16" t="s">
        <v>175</v>
      </c>
      <c r="AG117" s="16" t="s">
        <v>234</v>
      </c>
      <c r="AH117" s="16" t="s">
        <v>235</v>
      </c>
    </row>
    <row r="118" spans="1:34">
      <c r="A118" s="15">
        <v>10895</v>
      </c>
      <c r="B118" s="9" t="s">
        <v>5</v>
      </c>
      <c r="C118" s="10" t="s">
        <v>6</v>
      </c>
      <c r="D118" s="10" t="s">
        <v>7</v>
      </c>
      <c r="E118" s="10">
        <v>3</v>
      </c>
      <c r="F118" s="10" t="s">
        <v>256</v>
      </c>
      <c r="G118" s="10" t="s">
        <v>211</v>
      </c>
      <c r="H118" s="10" t="s">
        <v>8</v>
      </c>
      <c r="I118" s="10" t="s">
        <v>9</v>
      </c>
      <c r="J118" s="10" t="s">
        <v>10</v>
      </c>
      <c r="K118" s="27">
        <v>9</v>
      </c>
      <c r="L118" s="28">
        <v>0.1111111111111111</v>
      </c>
      <c r="M118" s="11">
        <v>1</v>
      </c>
      <c r="N118" s="27">
        <v>8</v>
      </c>
      <c r="O118" s="11" t="s">
        <v>11</v>
      </c>
      <c r="P118" s="11" t="s">
        <v>12</v>
      </c>
      <c r="Q118" s="11" t="s">
        <v>12</v>
      </c>
      <c r="R118" s="11" t="s">
        <v>11</v>
      </c>
      <c r="S118" s="11" t="s">
        <v>12</v>
      </c>
      <c r="T118" s="17">
        <v>9</v>
      </c>
      <c r="U118" s="28">
        <v>0</v>
      </c>
      <c r="V118" s="17">
        <v>0</v>
      </c>
      <c r="W118" s="17">
        <v>9</v>
      </c>
      <c r="X118" s="17" t="s">
        <v>12</v>
      </c>
      <c r="Y118" s="17" t="s">
        <v>14</v>
      </c>
      <c r="Z118" s="17" t="s">
        <v>13</v>
      </c>
      <c r="AA118" s="17" t="s">
        <v>13</v>
      </c>
      <c r="AB118" s="17" t="s">
        <v>13</v>
      </c>
      <c r="AC118" s="17" t="s">
        <v>13</v>
      </c>
      <c r="AD118" s="16" t="s">
        <v>13</v>
      </c>
      <c r="AE118" s="16" t="s">
        <v>174</v>
      </c>
      <c r="AF118" s="16" t="s">
        <v>175</v>
      </c>
      <c r="AG118" s="16" t="s">
        <v>234</v>
      </c>
      <c r="AH118" s="16" t="s">
        <v>235</v>
      </c>
    </row>
    <row r="119" spans="1:34">
      <c r="A119" s="15">
        <v>10909</v>
      </c>
      <c r="B119" s="9" t="s">
        <v>5</v>
      </c>
      <c r="C119" s="10" t="s">
        <v>6</v>
      </c>
      <c r="D119" s="10" t="s">
        <v>7</v>
      </c>
      <c r="E119" s="10">
        <v>2</v>
      </c>
      <c r="F119" s="10" t="s">
        <v>258</v>
      </c>
      <c r="G119" s="10" t="s">
        <v>211</v>
      </c>
      <c r="H119" s="10" t="s">
        <v>8</v>
      </c>
      <c r="I119" s="10" t="s">
        <v>9</v>
      </c>
      <c r="J119" s="10" t="s">
        <v>10</v>
      </c>
      <c r="K119" s="27">
        <v>15</v>
      </c>
      <c r="L119" s="28">
        <v>0.53333333333333333</v>
      </c>
      <c r="M119" s="11">
        <v>8</v>
      </c>
      <c r="N119" s="27">
        <v>7</v>
      </c>
      <c r="O119" s="11" t="s">
        <v>11</v>
      </c>
      <c r="P119" s="11" t="s">
        <v>12</v>
      </c>
      <c r="Q119" s="11" t="s">
        <v>12</v>
      </c>
      <c r="R119" s="11" t="s">
        <v>11</v>
      </c>
      <c r="S119" s="11" t="s">
        <v>12</v>
      </c>
      <c r="T119" s="17">
        <v>15</v>
      </c>
      <c r="U119" s="28">
        <v>0</v>
      </c>
      <c r="V119" s="17">
        <v>0</v>
      </c>
      <c r="W119" s="17">
        <v>15</v>
      </c>
      <c r="X119" s="17" t="s">
        <v>12</v>
      </c>
      <c r="Y119" s="17" t="s">
        <v>14</v>
      </c>
      <c r="Z119" s="17" t="s">
        <v>13</v>
      </c>
      <c r="AA119" s="17" t="s">
        <v>13</v>
      </c>
      <c r="AB119" s="17" t="s">
        <v>13</v>
      </c>
      <c r="AC119" s="17" t="s">
        <v>13</v>
      </c>
      <c r="AD119" s="16" t="s">
        <v>13</v>
      </c>
      <c r="AE119" s="16" t="s">
        <v>174</v>
      </c>
      <c r="AF119" s="16" t="s">
        <v>175</v>
      </c>
      <c r="AG119" s="16" t="s">
        <v>245</v>
      </c>
      <c r="AH119" s="16" t="s">
        <v>246</v>
      </c>
    </row>
    <row r="120" spans="1:34">
      <c r="A120" s="15">
        <v>10913</v>
      </c>
      <c r="B120" s="9" t="s">
        <v>17</v>
      </c>
      <c r="C120" s="10" t="s">
        <v>6</v>
      </c>
      <c r="D120" s="10" t="s">
        <v>7</v>
      </c>
      <c r="E120" s="10">
        <v>33</v>
      </c>
      <c r="F120" s="10" t="s">
        <v>237</v>
      </c>
      <c r="G120" s="10" t="s">
        <v>183</v>
      </c>
      <c r="H120" s="10" t="s">
        <v>8</v>
      </c>
      <c r="I120" s="10" t="s">
        <v>9</v>
      </c>
      <c r="J120" s="10" t="s">
        <v>10</v>
      </c>
      <c r="K120" s="27">
        <v>15</v>
      </c>
      <c r="L120" s="28">
        <v>0</v>
      </c>
      <c r="M120" s="11">
        <v>0</v>
      </c>
      <c r="N120" s="27">
        <v>15</v>
      </c>
      <c r="O120" s="11" t="s">
        <v>11</v>
      </c>
      <c r="P120" s="11" t="s">
        <v>12</v>
      </c>
      <c r="Q120" s="11" t="s">
        <v>12</v>
      </c>
      <c r="R120" s="11" t="s">
        <v>11</v>
      </c>
      <c r="S120" s="11" t="s">
        <v>12</v>
      </c>
      <c r="T120" s="17">
        <v>15</v>
      </c>
      <c r="U120" s="28">
        <v>0</v>
      </c>
      <c r="V120" s="17">
        <v>0</v>
      </c>
      <c r="W120" s="17">
        <v>15</v>
      </c>
      <c r="X120" s="17" t="s">
        <v>12</v>
      </c>
      <c r="Y120" s="17" t="s">
        <v>16</v>
      </c>
      <c r="Z120" s="17" t="s">
        <v>13</v>
      </c>
      <c r="AA120" s="17" t="s">
        <v>13</v>
      </c>
      <c r="AB120" s="17" t="s">
        <v>13</v>
      </c>
      <c r="AC120" s="17" t="s">
        <v>13</v>
      </c>
      <c r="AD120" s="16" t="s">
        <v>13</v>
      </c>
      <c r="AE120" s="16" t="s">
        <v>178</v>
      </c>
      <c r="AF120" s="16" t="s">
        <v>179</v>
      </c>
      <c r="AG120" s="16" t="s">
        <v>178</v>
      </c>
      <c r="AH120" s="16" t="s">
        <v>179</v>
      </c>
    </row>
    <row r="121" spans="1:34">
      <c r="A121" s="15">
        <v>10923</v>
      </c>
      <c r="B121" s="9" t="s">
        <v>34</v>
      </c>
      <c r="C121" s="10" t="s">
        <v>6</v>
      </c>
      <c r="D121" s="10" t="s">
        <v>7</v>
      </c>
      <c r="E121" s="10">
        <v>24</v>
      </c>
      <c r="F121" s="10" t="s">
        <v>219</v>
      </c>
      <c r="G121" s="10" t="s">
        <v>195</v>
      </c>
      <c r="H121" s="10" t="s">
        <v>8</v>
      </c>
      <c r="I121" s="10" t="s">
        <v>9</v>
      </c>
      <c r="J121" s="10" t="s">
        <v>10</v>
      </c>
      <c r="K121" s="27">
        <v>10</v>
      </c>
      <c r="L121" s="28">
        <v>0</v>
      </c>
      <c r="M121" s="11">
        <v>0</v>
      </c>
      <c r="N121" s="27">
        <v>10</v>
      </c>
      <c r="O121" s="11" t="s">
        <v>11</v>
      </c>
      <c r="P121" s="11" t="s">
        <v>12</v>
      </c>
      <c r="Q121" s="11" t="s">
        <v>12</v>
      </c>
      <c r="R121" s="11" t="s">
        <v>11</v>
      </c>
      <c r="S121" s="11" t="s">
        <v>12</v>
      </c>
      <c r="T121" s="17">
        <v>8</v>
      </c>
      <c r="U121" s="28">
        <v>0</v>
      </c>
      <c r="V121" s="17">
        <v>0</v>
      </c>
      <c r="W121" s="17">
        <v>8</v>
      </c>
      <c r="X121" s="17" t="s">
        <v>12</v>
      </c>
      <c r="Y121" s="17" t="s">
        <v>16</v>
      </c>
      <c r="Z121" s="17" t="s">
        <v>13</v>
      </c>
      <c r="AA121" s="17" t="s">
        <v>13</v>
      </c>
      <c r="AB121" s="17" t="s">
        <v>13</v>
      </c>
      <c r="AC121" s="17" t="s">
        <v>13</v>
      </c>
      <c r="AD121" s="16" t="s">
        <v>13</v>
      </c>
      <c r="AE121" s="16" t="s">
        <v>178</v>
      </c>
      <c r="AF121" s="16" t="s">
        <v>179</v>
      </c>
      <c r="AG121" s="16" t="s">
        <v>228</v>
      </c>
      <c r="AH121" s="16" t="s">
        <v>229</v>
      </c>
    </row>
    <row r="122" spans="1:34">
      <c r="A122" s="15">
        <v>10965</v>
      </c>
      <c r="B122" s="9" t="s">
        <v>5</v>
      </c>
      <c r="C122" s="10" t="s">
        <v>6</v>
      </c>
      <c r="D122" s="10" t="s">
        <v>7</v>
      </c>
      <c r="E122" s="10">
        <v>34</v>
      </c>
      <c r="F122" s="10" t="s">
        <v>256</v>
      </c>
      <c r="G122" s="10" t="s">
        <v>211</v>
      </c>
      <c r="H122" s="10" t="s">
        <v>8</v>
      </c>
      <c r="I122" s="10" t="s">
        <v>9</v>
      </c>
      <c r="J122" s="10" t="s">
        <v>10</v>
      </c>
      <c r="K122" s="27">
        <v>8</v>
      </c>
      <c r="L122" s="28">
        <v>0</v>
      </c>
      <c r="M122" s="11">
        <v>0</v>
      </c>
      <c r="N122" s="27">
        <v>8</v>
      </c>
      <c r="O122" s="11" t="s">
        <v>11</v>
      </c>
      <c r="P122" s="11" t="s">
        <v>12</v>
      </c>
      <c r="Q122" s="11" t="s">
        <v>12</v>
      </c>
      <c r="R122" s="11" t="s">
        <v>11</v>
      </c>
      <c r="S122" s="11" t="s">
        <v>12</v>
      </c>
      <c r="T122" s="17">
        <v>10</v>
      </c>
      <c r="U122" s="28">
        <v>0</v>
      </c>
      <c r="V122" s="17">
        <v>0</v>
      </c>
      <c r="W122" s="17">
        <v>10</v>
      </c>
      <c r="X122" s="17" t="s">
        <v>12</v>
      </c>
      <c r="Y122" s="17" t="s">
        <v>14</v>
      </c>
      <c r="Z122" s="17" t="s">
        <v>13</v>
      </c>
      <c r="AA122" s="17" t="s">
        <v>13</v>
      </c>
      <c r="AB122" s="17" t="s">
        <v>13</v>
      </c>
      <c r="AC122" s="17" t="s">
        <v>13</v>
      </c>
      <c r="AD122" s="16" t="s">
        <v>13</v>
      </c>
      <c r="AE122" s="16" t="s">
        <v>174</v>
      </c>
      <c r="AF122" s="16" t="s">
        <v>175</v>
      </c>
      <c r="AG122" s="16" t="s">
        <v>234</v>
      </c>
      <c r="AH122" s="16" t="s">
        <v>235</v>
      </c>
    </row>
    <row r="123" spans="1:34">
      <c r="A123" s="15">
        <v>11001</v>
      </c>
      <c r="B123" s="9" t="s">
        <v>17</v>
      </c>
      <c r="C123" s="10" t="s">
        <v>6</v>
      </c>
      <c r="D123" s="10" t="s">
        <v>7</v>
      </c>
      <c r="E123" s="10">
        <v>9</v>
      </c>
      <c r="F123" s="10" t="s">
        <v>237</v>
      </c>
      <c r="G123" s="10" t="s">
        <v>183</v>
      </c>
      <c r="H123" s="10" t="s">
        <v>8</v>
      </c>
      <c r="I123" s="10" t="s">
        <v>9</v>
      </c>
      <c r="J123" s="10" t="s">
        <v>10</v>
      </c>
      <c r="K123" s="27">
        <v>12</v>
      </c>
      <c r="L123" s="28">
        <v>0</v>
      </c>
      <c r="M123" s="11">
        <v>0</v>
      </c>
      <c r="N123" s="27">
        <v>12</v>
      </c>
      <c r="O123" s="11" t="s">
        <v>11</v>
      </c>
      <c r="P123" s="11" t="s">
        <v>12</v>
      </c>
      <c r="Q123" s="11" t="s">
        <v>12</v>
      </c>
      <c r="R123" s="11" t="s">
        <v>11</v>
      </c>
      <c r="S123" s="11" t="s">
        <v>12</v>
      </c>
      <c r="T123" s="17">
        <v>13</v>
      </c>
      <c r="U123" s="28">
        <v>0</v>
      </c>
      <c r="V123" s="17">
        <v>0</v>
      </c>
      <c r="W123" s="17">
        <v>13</v>
      </c>
      <c r="X123" s="17" t="s">
        <v>12</v>
      </c>
      <c r="Y123" s="17" t="s">
        <v>16</v>
      </c>
      <c r="Z123" s="17" t="s">
        <v>13</v>
      </c>
      <c r="AA123" s="17" t="s">
        <v>13</v>
      </c>
      <c r="AB123" s="17" t="s">
        <v>13</v>
      </c>
      <c r="AC123" s="17" t="s">
        <v>13</v>
      </c>
      <c r="AD123" s="16" t="s">
        <v>13</v>
      </c>
      <c r="AE123" s="16" t="s">
        <v>178</v>
      </c>
      <c r="AF123" s="16" t="s">
        <v>179</v>
      </c>
      <c r="AG123" s="16" t="s">
        <v>184</v>
      </c>
      <c r="AH123" s="16" t="s">
        <v>185</v>
      </c>
    </row>
    <row r="124" spans="1:34">
      <c r="A124" s="15">
        <v>11054</v>
      </c>
      <c r="B124" s="9" t="s">
        <v>114</v>
      </c>
      <c r="C124" s="10" t="s">
        <v>6</v>
      </c>
      <c r="D124" s="10" t="s">
        <v>7</v>
      </c>
      <c r="E124" s="10">
        <v>17</v>
      </c>
      <c r="F124" s="10" t="s">
        <v>207</v>
      </c>
      <c r="G124" s="10" t="s">
        <v>177</v>
      </c>
      <c r="H124" s="10" t="s">
        <v>8</v>
      </c>
      <c r="I124" s="10" t="s">
        <v>9</v>
      </c>
      <c r="J124" s="10" t="s">
        <v>10</v>
      </c>
      <c r="K124" s="27">
        <v>5</v>
      </c>
      <c r="L124" s="28">
        <v>0</v>
      </c>
      <c r="M124" s="11">
        <v>0</v>
      </c>
      <c r="N124" s="27">
        <v>5</v>
      </c>
      <c r="O124" s="11" t="s">
        <v>11</v>
      </c>
      <c r="P124" s="11" t="s">
        <v>12</v>
      </c>
      <c r="Q124" s="11" t="s">
        <v>12</v>
      </c>
      <c r="R124" s="11" t="s">
        <v>11</v>
      </c>
      <c r="S124" s="11" t="s">
        <v>12</v>
      </c>
      <c r="T124" s="17">
        <v>5</v>
      </c>
      <c r="U124" s="28">
        <v>0</v>
      </c>
      <c r="V124" s="17">
        <v>0</v>
      </c>
      <c r="W124" s="17">
        <v>5</v>
      </c>
      <c r="X124" s="17" t="s">
        <v>12</v>
      </c>
      <c r="Y124" s="17" t="s">
        <v>16</v>
      </c>
      <c r="Z124" s="17" t="s">
        <v>13</v>
      </c>
      <c r="AA124" s="17" t="s">
        <v>13</v>
      </c>
      <c r="AB124" s="17" t="s">
        <v>13</v>
      </c>
      <c r="AC124" s="17" t="s">
        <v>13</v>
      </c>
      <c r="AD124" s="16" t="s">
        <v>13</v>
      </c>
      <c r="AE124" s="16" t="s">
        <v>174</v>
      </c>
      <c r="AF124" s="16" t="s">
        <v>175</v>
      </c>
      <c r="AG124" s="16" t="s">
        <v>174</v>
      </c>
      <c r="AH124" s="16" t="s">
        <v>175</v>
      </c>
    </row>
    <row r="125" spans="1:34">
      <c r="A125" s="15">
        <v>11280</v>
      </c>
      <c r="B125" s="9" t="s">
        <v>17</v>
      </c>
      <c r="C125" s="10" t="s">
        <v>6</v>
      </c>
      <c r="D125" s="10" t="s">
        <v>7</v>
      </c>
      <c r="E125" s="10">
        <v>10</v>
      </c>
      <c r="F125" s="10" t="s">
        <v>182</v>
      </c>
      <c r="G125" s="10" t="s">
        <v>183</v>
      </c>
      <c r="H125" s="10" t="s">
        <v>8</v>
      </c>
      <c r="I125" s="10" t="s">
        <v>9</v>
      </c>
      <c r="J125" s="10" t="s">
        <v>10</v>
      </c>
      <c r="K125" s="27">
        <v>15</v>
      </c>
      <c r="L125" s="28">
        <v>0</v>
      </c>
      <c r="M125" s="11">
        <v>0</v>
      </c>
      <c r="N125" s="27">
        <v>15</v>
      </c>
      <c r="O125" s="11" t="s">
        <v>11</v>
      </c>
      <c r="P125" s="11" t="s">
        <v>12</v>
      </c>
      <c r="Q125" s="11" t="s">
        <v>12</v>
      </c>
      <c r="R125" s="11" t="s">
        <v>11</v>
      </c>
      <c r="S125" s="11" t="s">
        <v>12</v>
      </c>
      <c r="T125" s="17">
        <v>15</v>
      </c>
      <c r="U125" s="28">
        <v>0</v>
      </c>
      <c r="V125" s="17">
        <v>0</v>
      </c>
      <c r="W125" s="17">
        <v>15</v>
      </c>
      <c r="X125" s="17" t="s">
        <v>12</v>
      </c>
      <c r="Y125" s="17" t="s">
        <v>16</v>
      </c>
      <c r="Z125" s="17" t="s">
        <v>13</v>
      </c>
      <c r="AA125" s="17" t="s">
        <v>13</v>
      </c>
      <c r="AB125" s="17" t="s">
        <v>13</v>
      </c>
      <c r="AC125" s="17" t="s">
        <v>13</v>
      </c>
      <c r="AD125" s="16" t="s">
        <v>13</v>
      </c>
      <c r="AE125" s="16" t="s">
        <v>178</v>
      </c>
      <c r="AF125" s="16" t="s">
        <v>179</v>
      </c>
      <c r="AG125" s="16" t="s">
        <v>250</v>
      </c>
      <c r="AH125" s="16" t="s">
        <v>251</v>
      </c>
    </row>
    <row r="126" spans="1:34">
      <c r="A126" s="15">
        <v>11312</v>
      </c>
      <c r="B126" s="9" t="s">
        <v>17</v>
      </c>
      <c r="C126" s="10" t="s">
        <v>6</v>
      </c>
      <c r="D126" s="10" t="s">
        <v>7</v>
      </c>
      <c r="E126" s="10">
        <v>10</v>
      </c>
      <c r="F126" s="10" t="s">
        <v>182</v>
      </c>
      <c r="G126" s="10" t="s">
        <v>183</v>
      </c>
      <c r="H126" s="10" t="s">
        <v>8</v>
      </c>
      <c r="I126" s="10" t="s">
        <v>9</v>
      </c>
      <c r="J126" s="10" t="s">
        <v>10</v>
      </c>
      <c r="K126" s="27">
        <v>12</v>
      </c>
      <c r="L126" s="28">
        <v>0</v>
      </c>
      <c r="M126" s="11">
        <v>0</v>
      </c>
      <c r="N126" s="27">
        <v>12</v>
      </c>
      <c r="O126" s="11" t="s">
        <v>11</v>
      </c>
      <c r="P126" s="11" t="s">
        <v>12</v>
      </c>
      <c r="Q126" s="11" t="s">
        <v>12</v>
      </c>
      <c r="R126" s="11" t="s">
        <v>11</v>
      </c>
      <c r="S126" s="11" t="s">
        <v>12</v>
      </c>
      <c r="T126" s="17">
        <v>10</v>
      </c>
      <c r="U126" s="28">
        <v>0</v>
      </c>
      <c r="V126" s="17">
        <v>0</v>
      </c>
      <c r="W126" s="17">
        <v>10</v>
      </c>
      <c r="X126" s="17" t="s">
        <v>12</v>
      </c>
      <c r="Y126" s="17" t="s">
        <v>16</v>
      </c>
      <c r="Z126" s="17" t="s">
        <v>13</v>
      </c>
      <c r="AA126" s="17" t="s">
        <v>13</v>
      </c>
      <c r="AB126" s="17" t="s">
        <v>13</v>
      </c>
      <c r="AC126" s="17" t="s">
        <v>13</v>
      </c>
      <c r="AD126" s="16" t="s">
        <v>13</v>
      </c>
      <c r="AE126" s="16" t="s">
        <v>178</v>
      </c>
      <c r="AF126" s="16" t="s">
        <v>179</v>
      </c>
      <c r="AG126" s="16" t="s">
        <v>192</v>
      </c>
      <c r="AH126" s="16" t="s">
        <v>193</v>
      </c>
    </row>
    <row r="127" spans="1:34">
      <c r="A127" s="15">
        <v>11363</v>
      </c>
      <c r="B127" s="9" t="s">
        <v>23</v>
      </c>
      <c r="C127" s="10" t="s">
        <v>6</v>
      </c>
      <c r="D127" s="10" t="s">
        <v>7</v>
      </c>
      <c r="E127" s="10">
        <v>22</v>
      </c>
      <c r="F127" s="10" t="s">
        <v>201</v>
      </c>
      <c r="G127" s="10" t="s">
        <v>195</v>
      </c>
      <c r="H127" s="10" t="s">
        <v>8</v>
      </c>
      <c r="I127" s="10" t="s">
        <v>9</v>
      </c>
      <c r="J127" s="10" t="s">
        <v>10</v>
      </c>
      <c r="K127" s="27">
        <v>6</v>
      </c>
      <c r="L127" s="28">
        <v>0.16666666666666666</v>
      </c>
      <c r="M127" s="11">
        <v>1</v>
      </c>
      <c r="N127" s="27">
        <v>5</v>
      </c>
      <c r="O127" s="11" t="s">
        <v>11</v>
      </c>
      <c r="P127" s="11" t="s">
        <v>12</v>
      </c>
      <c r="Q127" s="11" t="s">
        <v>12</v>
      </c>
      <c r="R127" s="11" t="s">
        <v>11</v>
      </c>
      <c r="S127" s="11" t="s">
        <v>12</v>
      </c>
      <c r="T127" s="17">
        <v>6</v>
      </c>
      <c r="U127" s="28">
        <v>0</v>
      </c>
      <c r="V127" s="17">
        <v>0</v>
      </c>
      <c r="W127" s="17">
        <v>6</v>
      </c>
      <c r="X127" s="17" t="s">
        <v>11</v>
      </c>
      <c r="Y127" s="17" t="s">
        <v>14</v>
      </c>
      <c r="Z127" s="17" t="s">
        <v>13</v>
      </c>
      <c r="AA127" s="17" t="s">
        <v>13</v>
      </c>
      <c r="AB127" s="17" t="s">
        <v>13</v>
      </c>
      <c r="AC127" s="17" t="s">
        <v>13</v>
      </c>
      <c r="AD127" s="16" t="s">
        <v>13</v>
      </c>
      <c r="AE127" s="16" t="s">
        <v>178</v>
      </c>
      <c r="AF127" s="16" t="s">
        <v>179</v>
      </c>
      <c r="AG127" s="16" t="s">
        <v>202</v>
      </c>
      <c r="AH127" s="16" t="s">
        <v>203</v>
      </c>
    </row>
    <row r="128" spans="1:34">
      <c r="A128" s="15">
        <v>11364</v>
      </c>
      <c r="B128" s="9" t="s">
        <v>5</v>
      </c>
      <c r="C128" s="10" t="s">
        <v>6</v>
      </c>
      <c r="D128" s="10" t="s">
        <v>7</v>
      </c>
      <c r="E128" s="10">
        <v>35</v>
      </c>
      <c r="F128" s="10" t="s">
        <v>172</v>
      </c>
      <c r="G128" s="10" t="s">
        <v>173</v>
      </c>
      <c r="H128" s="10" t="s">
        <v>2500</v>
      </c>
      <c r="I128" s="10" t="s">
        <v>9</v>
      </c>
      <c r="J128" s="10" t="s">
        <v>10</v>
      </c>
      <c r="K128" s="27">
        <v>5</v>
      </c>
      <c r="L128" s="28">
        <v>0</v>
      </c>
      <c r="M128" s="11">
        <v>0</v>
      </c>
      <c r="N128" s="27">
        <v>5</v>
      </c>
      <c r="O128" s="11" t="s">
        <v>11</v>
      </c>
      <c r="P128" s="11" t="s">
        <v>12</v>
      </c>
      <c r="Q128" s="11" t="s">
        <v>12</v>
      </c>
      <c r="R128" s="11" t="s">
        <v>11</v>
      </c>
      <c r="S128" s="11" t="s">
        <v>12</v>
      </c>
      <c r="T128" s="17">
        <v>5</v>
      </c>
      <c r="U128" s="28">
        <v>0</v>
      </c>
      <c r="V128" s="17">
        <v>0</v>
      </c>
      <c r="W128" s="17">
        <v>5</v>
      </c>
      <c r="X128" s="17" t="s">
        <v>12</v>
      </c>
      <c r="Y128" s="17" t="s">
        <v>14</v>
      </c>
      <c r="Z128" s="17" t="s">
        <v>13</v>
      </c>
      <c r="AA128" s="17" t="s">
        <v>13</v>
      </c>
      <c r="AB128" s="17" t="s">
        <v>13</v>
      </c>
      <c r="AC128" s="17" t="s">
        <v>13</v>
      </c>
      <c r="AD128" s="16" t="s">
        <v>13</v>
      </c>
      <c r="AE128" s="16" t="s">
        <v>174</v>
      </c>
      <c r="AF128" s="16" t="s">
        <v>175</v>
      </c>
      <c r="AG128" s="16" t="s">
        <v>248</v>
      </c>
      <c r="AH128" s="16" t="s">
        <v>249</v>
      </c>
    </row>
    <row r="129" spans="1:34">
      <c r="A129" s="15">
        <v>11600</v>
      </c>
      <c r="B129" s="9" t="s">
        <v>5</v>
      </c>
      <c r="C129" s="10" t="s">
        <v>6</v>
      </c>
      <c r="D129" s="10" t="s">
        <v>7</v>
      </c>
      <c r="E129" s="10">
        <v>3</v>
      </c>
      <c r="F129" s="10" t="s">
        <v>172</v>
      </c>
      <c r="G129" s="10" t="s">
        <v>211</v>
      </c>
      <c r="H129" s="10" t="s">
        <v>8</v>
      </c>
      <c r="I129" s="10" t="s">
        <v>9</v>
      </c>
      <c r="J129" s="10" t="s">
        <v>10</v>
      </c>
      <c r="K129" s="27">
        <v>5</v>
      </c>
      <c r="L129" s="28">
        <v>0</v>
      </c>
      <c r="M129" s="11">
        <v>0</v>
      </c>
      <c r="N129" s="27">
        <v>5</v>
      </c>
      <c r="O129" s="11" t="s">
        <v>11</v>
      </c>
      <c r="P129" s="11" t="s">
        <v>12</v>
      </c>
      <c r="Q129" s="11" t="s">
        <v>12</v>
      </c>
      <c r="R129" s="11" t="s">
        <v>11</v>
      </c>
      <c r="S129" s="11" t="s">
        <v>12</v>
      </c>
      <c r="T129" s="17">
        <v>5</v>
      </c>
      <c r="U129" s="28">
        <v>0</v>
      </c>
      <c r="V129" s="17">
        <v>0</v>
      </c>
      <c r="W129" s="17">
        <v>5</v>
      </c>
      <c r="X129" s="17" t="s">
        <v>12</v>
      </c>
      <c r="Y129" s="17" t="s">
        <v>16</v>
      </c>
      <c r="Z129" s="17" t="s">
        <v>13</v>
      </c>
      <c r="AA129" s="17" t="s">
        <v>13</v>
      </c>
      <c r="AB129" s="17" t="s">
        <v>13</v>
      </c>
      <c r="AC129" s="17" t="s">
        <v>13</v>
      </c>
      <c r="AD129" s="16" t="s">
        <v>13</v>
      </c>
      <c r="AE129" s="16" t="s">
        <v>174</v>
      </c>
      <c r="AF129" s="16" t="s">
        <v>175</v>
      </c>
      <c r="AG129" s="16" t="s">
        <v>239</v>
      </c>
      <c r="AH129" s="16" t="s">
        <v>240</v>
      </c>
    </row>
    <row r="130" spans="1:34">
      <c r="A130" s="15">
        <v>11652</v>
      </c>
      <c r="B130" s="9" t="s">
        <v>115</v>
      </c>
      <c r="C130" s="10" t="s">
        <v>6</v>
      </c>
      <c r="D130" s="10" t="s">
        <v>7</v>
      </c>
      <c r="E130" s="10">
        <v>36</v>
      </c>
      <c r="F130" s="10" t="s">
        <v>215</v>
      </c>
      <c r="G130" s="10" t="s">
        <v>187</v>
      </c>
      <c r="H130" s="10" t="s">
        <v>2500</v>
      </c>
      <c r="I130" s="10" t="s">
        <v>9</v>
      </c>
      <c r="J130" s="10" t="s">
        <v>10</v>
      </c>
      <c r="K130" s="27">
        <v>5</v>
      </c>
      <c r="L130" s="28">
        <v>0</v>
      </c>
      <c r="M130" s="11">
        <v>0</v>
      </c>
      <c r="N130" s="27">
        <v>5</v>
      </c>
      <c r="O130" s="11" t="s">
        <v>11</v>
      </c>
      <c r="P130" s="11" t="s">
        <v>11</v>
      </c>
      <c r="Q130" s="11" t="s">
        <v>11</v>
      </c>
      <c r="R130" s="11" t="s">
        <v>11</v>
      </c>
      <c r="S130" s="11" t="s">
        <v>11</v>
      </c>
      <c r="T130" s="17">
        <v>5</v>
      </c>
      <c r="U130" s="28">
        <v>0</v>
      </c>
      <c r="V130" s="17">
        <v>0</v>
      </c>
      <c r="W130" s="17">
        <v>5</v>
      </c>
      <c r="X130" s="17" t="s">
        <v>12</v>
      </c>
      <c r="Y130" s="17" t="s">
        <v>16</v>
      </c>
      <c r="Z130" s="17" t="s">
        <v>13</v>
      </c>
      <c r="AA130" s="17" t="s">
        <v>13</v>
      </c>
      <c r="AB130" s="17" t="s">
        <v>13</v>
      </c>
      <c r="AC130" s="17" t="s">
        <v>13</v>
      </c>
      <c r="AD130" s="16" t="s">
        <v>13</v>
      </c>
      <c r="AE130" s="16" t="s">
        <v>178</v>
      </c>
      <c r="AF130" s="16" t="s">
        <v>179</v>
      </c>
      <c r="AG130" s="16" t="s">
        <v>184</v>
      </c>
      <c r="AH130" s="16" t="s">
        <v>185</v>
      </c>
    </row>
    <row r="131" spans="1:34">
      <c r="A131" s="15">
        <v>11674</v>
      </c>
      <c r="B131" s="9" t="s">
        <v>116</v>
      </c>
      <c r="C131" s="10" t="s">
        <v>6</v>
      </c>
      <c r="D131" s="10" t="s">
        <v>7</v>
      </c>
      <c r="E131" s="10">
        <v>7</v>
      </c>
      <c r="F131" s="10" t="s">
        <v>209</v>
      </c>
      <c r="G131" s="10" t="s">
        <v>183</v>
      </c>
      <c r="H131" s="10" t="s">
        <v>2500</v>
      </c>
      <c r="I131" s="10" t="s">
        <v>9</v>
      </c>
      <c r="J131" s="10" t="s">
        <v>10</v>
      </c>
      <c r="K131" s="27">
        <v>5</v>
      </c>
      <c r="L131" s="28">
        <v>0</v>
      </c>
      <c r="M131" s="11">
        <v>0</v>
      </c>
      <c r="N131" s="27">
        <v>5</v>
      </c>
      <c r="O131" s="11" t="s">
        <v>11</v>
      </c>
      <c r="P131" s="11" t="s">
        <v>12</v>
      </c>
      <c r="Q131" s="11" t="s">
        <v>12</v>
      </c>
      <c r="R131" s="11" t="s">
        <v>11</v>
      </c>
      <c r="S131" s="11" t="s">
        <v>11</v>
      </c>
      <c r="T131" s="17">
        <v>5</v>
      </c>
      <c r="U131" s="28">
        <v>0</v>
      </c>
      <c r="V131" s="17">
        <v>0</v>
      </c>
      <c r="W131" s="17">
        <v>5</v>
      </c>
      <c r="X131" s="17" t="s">
        <v>11</v>
      </c>
      <c r="Y131" s="17" t="s">
        <v>16</v>
      </c>
      <c r="Z131" s="17" t="s">
        <v>13</v>
      </c>
      <c r="AA131" s="17" t="s">
        <v>13</v>
      </c>
      <c r="AB131" s="17" t="s">
        <v>13</v>
      </c>
      <c r="AC131" s="17" t="s">
        <v>13</v>
      </c>
      <c r="AD131" s="16" t="s">
        <v>13</v>
      </c>
      <c r="AE131" s="16" t="s">
        <v>178</v>
      </c>
      <c r="AF131" s="16" t="s">
        <v>179</v>
      </c>
      <c r="AG131" s="16" t="s">
        <v>192</v>
      </c>
      <c r="AH131" s="16" t="s">
        <v>193</v>
      </c>
    </row>
    <row r="132" spans="1:34">
      <c r="A132" s="15">
        <v>11700</v>
      </c>
      <c r="B132" s="9" t="s">
        <v>5</v>
      </c>
      <c r="C132" s="10" t="s">
        <v>6</v>
      </c>
      <c r="D132" s="10" t="s">
        <v>7</v>
      </c>
      <c r="E132" s="10">
        <v>2</v>
      </c>
      <c r="F132" s="10" t="s">
        <v>252</v>
      </c>
      <c r="G132" s="10" t="s">
        <v>211</v>
      </c>
      <c r="H132" s="10" t="s">
        <v>8</v>
      </c>
      <c r="I132" s="10" t="s">
        <v>9</v>
      </c>
      <c r="J132" s="10" t="s">
        <v>10</v>
      </c>
      <c r="K132" s="27">
        <v>15</v>
      </c>
      <c r="L132" s="28">
        <v>0</v>
      </c>
      <c r="M132" s="11">
        <v>0</v>
      </c>
      <c r="N132" s="27">
        <v>15</v>
      </c>
      <c r="O132" s="11" t="s">
        <v>11</v>
      </c>
      <c r="P132" s="11" t="s">
        <v>12</v>
      </c>
      <c r="Q132" s="11" t="s">
        <v>12</v>
      </c>
      <c r="R132" s="11" t="s">
        <v>11</v>
      </c>
      <c r="S132" s="11" t="s">
        <v>11</v>
      </c>
      <c r="T132" s="17">
        <v>13</v>
      </c>
      <c r="U132" s="28">
        <v>0</v>
      </c>
      <c r="V132" s="17">
        <v>0</v>
      </c>
      <c r="W132" s="17">
        <v>13</v>
      </c>
      <c r="X132" s="17" t="s">
        <v>12</v>
      </c>
      <c r="Y132" s="17" t="s">
        <v>16</v>
      </c>
      <c r="Z132" s="17" t="s">
        <v>13</v>
      </c>
      <c r="AA132" s="17" t="s">
        <v>13</v>
      </c>
      <c r="AB132" s="17" t="s">
        <v>13</v>
      </c>
      <c r="AC132" s="17" t="s">
        <v>13</v>
      </c>
      <c r="AD132" s="16" t="s">
        <v>13</v>
      </c>
      <c r="AE132" s="16" t="s">
        <v>174</v>
      </c>
      <c r="AF132" s="16" t="s">
        <v>175</v>
      </c>
      <c r="AG132" s="16" t="s">
        <v>248</v>
      </c>
      <c r="AH132" s="16" t="s">
        <v>249</v>
      </c>
    </row>
    <row r="133" spans="1:34">
      <c r="A133" s="15">
        <v>11737</v>
      </c>
      <c r="B133" s="9" t="s">
        <v>117</v>
      </c>
      <c r="C133" s="10" t="s">
        <v>6</v>
      </c>
      <c r="D133" s="10" t="s">
        <v>7</v>
      </c>
      <c r="E133" s="10">
        <v>38</v>
      </c>
      <c r="F133" s="10" t="s">
        <v>237</v>
      </c>
      <c r="G133" s="10" t="s">
        <v>195</v>
      </c>
      <c r="H133" s="10" t="s">
        <v>8</v>
      </c>
      <c r="I133" s="10" t="s">
        <v>9</v>
      </c>
      <c r="J133" s="10" t="s">
        <v>10</v>
      </c>
      <c r="K133" s="27">
        <v>5</v>
      </c>
      <c r="L133" s="28">
        <v>0</v>
      </c>
      <c r="M133" s="11">
        <v>0</v>
      </c>
      <c r="N133" s="27">
        <v>5</v>
      </c>
      <c r="O133" s="11" t="s">
        <v>11</v>
      </c>
      <c r="P133" s="11" t="s">
        <v>12</v>
      </c>
      <c r="Q133" s="11" t="s">
        <v>12</v>
      </c>
      <c r="R133" s="11" t="s">
        <v>11</v>
      </c>
      <c r="S133" s="11" t="s">
        <v>12</v>
      </c>
      <c r="T133" s="17">
        <v>6</v>
      </c>
      <c r="U133" s="28">
        <v>0</v>
      </c>
      <c r="V133" s="17">
        <v>0</v>
      </c>
      <c r="W133" s="17">
        <v>6</v>
      </c>
      <c r="X133" s="17" t="s">
        <v>12</v>
      </c>
      <c r="Y133" s="17" t="s">
        <v>16</v>
      </c>
      <c r="Z133" s="17" t="s">
        <v>13</v>
      </c>
      <c r="AA133" s="17" t="s">
        <v>13</v>
      </c>
      <c r="AB133" s="17" t="s">
        <v>13</v>
      </c>
      <c r="AC133" s="17" t="s">
        <v>13</v>
      </c>
      <c r="AD133" s="16" t="s">
        <v>13</v>
      </c>
      <c r="AE133" s="16" t="s">
        <v>178</v>
      </c>
      <c r="AF133" s="16" t="s">
        <v>179</v>
      </c>
      <c r="AG133" s="16" t="s">
        <v>178</v>
      </c>
      <c r="AH133" s="16" t="s">
        <v>179</v>
      </c>
    </row>
    <row r="134" spans="1:34">
      <c r="A134" s="15">
        <v>11800</v>
      </c>
      <c r="B134" s="9" t="s">
        <v>5</v>
      </c>
      <c r="C134" s="10" t="s">
        <v>6</v>
      </c>
      <c r="D134" s="10" t="s">
        <v>7</v>
      </c>
      <c r="E134" s="10">
        <v>32</v>
      </c>
      <c r="F134" s="10" t="s">
        <v>172</v>
      </c>
      <c r="G134" s="10" t="s">
        <v>173</v>
      </c>
      <c r="H134" s="10" t="s">
        <v>2500</v>
      </c>
      <c r="I134" s="10" t="s">
        <v>9</v>
      </c>
      <c r="J134" s="10" t="s">
        <v>10</v>
      </c>
      <c r="K134" s="27">
        <v>8</v>
      </c>
      <c r="L134" s="28">
        <v>0</v>
      </c>
      <c r="M134" s="11">
        <v>0</v>
      </c>
      <c r="N134" s="27">
        <v>8</v>
      </c>
      <c r="O134" s="11" t="s">
        <v>11</v>
      </c>
      <c r="P134" s="11" t="s">
        <v>12</v>
      </c>
      <c r="Q134" s="11" t="s">
        <v>12</v>
      </c>
      <c r="R134" s="11" t="s">
        <v>11</v>
      </c>
      <c r="S134" s="11" t="s">
        <v>12</v>
      </c>
      <c r="T134" s="17">
        <v>9</v>
      </c>
      <c r="U134" s="28">
        <v>0</v>
      </c>
      <c r="V134" s="17">
        <v>0</v>
      </c>
      <c r="W134" s="17">
        <v>9</v>
      </c>
      <c r="X134" s="17" t="s">
        <v>11</v>
      </c>
      <c r="Y134" s="17" t="s">
        <v>16</v>
      </c>
      <c r="Z134" s="17" t="s">
        <v>13</v>
      </c>
      <c r="AA134" s="17" t="s">
        <v>13</v>
      </c>
      <c r="AB134" s="17" t="s">
        <v>13</v>
      </c>
      <c r="AC134" s="17" t="s">
        <v>13</v>
      </c>
      <c r="AD134" s="16" t="s">
        <v>13</v>
      </c>
      <c r="AE134" s="16" t="s">
        <v>174</v>
      </c>
      <c r="AF134" s="16" t="s">
        <v>175</v>
      </c>
      <c r="AG134" s="16" t="s">
        <v>234</v>
      </c>
      <c r="AH134" s="16" t="s">
        <v>235</v>
      </c>
    </row>
    <row r="135" spans="1:34">
      <c r="A135" s="15">
        <v>11810</v>
      </c>
      <c r="B135" s="9" t="s">
        <v>118</v>
      </c>
      <c r="C135" s="10" t="s">
        <v>6</v>
      </c>
      <c r="D135" s="10" t="s">
        <v>7</v>
      </c>
      <c r="E135" s="10">
        <v>41</v>
      </c>
      <c r="F135" s="10" t="s">
        <v>207</v>
      </c>
      <c r="G135" s="10" t="s">
        <v>177</v>
      </c>
      <c r="H135" s="10" t="s">
        <v>2500</v>
      </c>
      <c r="I135" s="10" t="s">
        <v>9</v>
      </c>
      <c r="J135" s="10" t="s">
        <v>10</v>
      </c>
      <c r="K135" s="27">
        <v>5</v>
      </c>
      <c r="L135" s="28">
        <v>0</v>
      </c>
      <c r="M135" s="11">
        <v>0</v>
      </c>
      <c r="N135" s="27">
        <v>5</v>
      </c>
      <c r="O135" s="11" t="s">
        <v>11</v>
      </c>
      <c r="P135" s="11" t="s">
        <v>12</v>
      </c>
      <c r="Q135" s="11" t="s">
        <v>12</v>
      </c>
      <c r="R135" s="11" t="s">
        <v>11</v>
      </c>
      <c r="S135" s="11" t="s">
        <v>11</v>
      </c>
      <c r="T135" s="17">
        <v>5</v>
      </c>
      <c r="U135" s="28">
        <v>0</v>
      </c>
      <c r="V135" s="17">
        <v>0</v>
      </c>
      <c r="W135" s="17">
        <v>5</v>
      </c>
      <c r="X135" s="17" t="s">
        <v>12</v>
      </c>
      <c r="Y135" s="17" t="s">
        <v>16</v>
      </c>
      <c r="Z135" s="17" t="s">
        <v>13</v>
      </c>
      <c r="AA135" s="17" t="s">
        <v>13</v>
      </c>
      <c r="AB135" s="17" t="s">
        <v>13</v>
      </c>
      <c r="AC135" s="17" t="s">
        <v>13</v>
      </c>
      <c r="AD135" s="16" t="s">
        <v>13</v>
      </c>
      <c r="AE135" s="16" t="s">
        <v>174</v>
      </c>
      <c r="AF135" s="16" t="s">
        <v>175</v>
      </c>
      <c r="AG135" s="16" t="s">
        <v>174</v>
      </c>
      <c r="AH135" s="16" t="s">
        <v>175</v>
      </c>
    </row>
    <row r="136" spans="1:34">
      <c r="A136" s="15">
        <v>11822</v>
      </c>
      <c r="B136" s="9" t="s">
        <v>119</v>
      </c>
      <c r="C136" s="10" t="s">
        <v>6</v>
      </c>
      <c r="D136" s="10" t="s">
        <v>7</v>
      </c>
      <c r="E136" s="10">
        <v>12</v>
      </c>
      <c r="F136" s="10" t="s">
        <v>214</v>
      </c>
      <c r="G136" s="10" t="s">
        <v>195</v>
      </c>
      <c r="H136" s="10" t="s">
        <v>8</v>
      </c>
      <c r="I136" s="10" t="s">
        <v>9</v>
      </c>
      <c r="J136" s="10" t="s">
        <v>10</v>
      </c>
      <c r="K136" s="27">
        <v>5</v>
      </c>
      <c r="L136" s="28">
        <v>0</v>
      </c>
      <c r="M136" s="11">
        <v>0</v>
      </c>
      <c r="N136" s="27">
        <v>5</v>
      </c>
      <c r="O136" s="11" t="s">
        <v>11</v>
      </c>
      <c r="P136" s="11" t="s">
        <v>12</v>
      </c>
      <c r="Q136" s="11" t="s">
        <v>12</v>
      </c>
      <c r="R136" s="11" t="s">
        <v>11</v>
      </c>
      <c r="S136" s="11" t="s">
        <v>12</v>
      </c>
      <c r="T136" s="17">
        <v>5</v>
      </c>
      <c r="U136" s="28">
        <v>0</v>
      </c>
      <c r="V136" s="17">
        <v>0</v>
      </c>
      <c r="W136" s="17">
        <v>5</v>
      </c>
      <c r="X136" s="17" t="s">
        <v>12</v>
      </c>
      <c r="Y136" s="17" t="s">
        <v>16</v>
      </c>
      <c r="Z136" s="17" t="s">
        <v>13</v>
      </c>
      <c r="AA136" s="17" t="s">
        <v>13</v>
      </c>
      <c r="AB136" s="17" t="s">
        <v>13</v>
      </c>
      <c r="AC136" s="17" t="s">
        <v>13</v>
      </c>
      <c r="AD136" s="16" t="s">
        <v>13</v>
      </c>
      <c r="AE136" s="16" t="s">
        <v>178</v>
      </c>
      <c r="AF136" s="16" t="s">
        <v>179</v>
      </c>
      <c r="AG136" s="16" t="s">
        <v>184</v>
      </c>
      <c r="AH136" s="16" t="s">
        <v>185</v>
      </c>
    </row>
    <row r="137" spans="1:34">
      <c r="A137" s="15">
        <v>11823</v>
      </c>
      <c r="B137" s="9" t="s">
        <v>20</v>
      </c>
      <c r="C137" s="10" t="s">
        <v>6</v>
      </c>
      <c r="D137" s="10" t="s">
        <v>7</v>
      </c>
      <c r="E137" s="10">
        <v>39</v>
      </c>
      <c r="F137" s="10" t="s">
        <v>194</v>
      </c>
      <c r="G137" s="10" t="s">
        <v>195</v>
      </c>
      <c r="H137" s="10" t="s">
        <v>2500</v>
      </c>
      <c r="I137" s="10" t="s">
        <v>9</v>
      </c>
      <c r="J137" s="10" t="s">
        <v>10</v>
      </c>
      <c r="K137" s="27">
        <v>10</v>
      </c>
      <c r="L137" s="28">
        <v>0.5</v>
      </c>
      <c r="M137" s="11">
        <v>5</v>
      </c>
      <c r="N137" s="27">
        <v>5</v>
      </c>
      <c r="O137" s="11" t="s">
        <v>11</v>
      </c>
      <c r="P137" s="11" t="s">
        <v>12</v>
      </c>
      <c r="Q137" s="11" t="s">
        <v>12</v>
      </c>
      <c r="R137" s="11" t="s">
        <v>11</v>
      </c>
      <c r="S137" s="11" t="s">
        <v>12</v>
      </c>
      <c r="T137" s="17">
        <v>6</v>
      </c>
      <c r="U137" s="28">
        <v>0</v>
      </c>
      <c r="V137" s="17">
        <v>0</v>
      </c>
      <c r="W137" s="17">
        <v>6</v>
      </c>
      <c r="X137" s="17" t="s">
        <v>12</v>
      </c>
      <c r="Y137" s="17" t="s">
        <v>16</v>
      </c>
      <c r="Z137" s="17" t="s">
        <v>13</v>
      </c>
      <c r="AA137" s="17" t="s">
        <v>13</v>
      </c>
      <c r="AB137" s="17" t="s">
        <v>13</v>
      </c>
      <c r="AC137" s="17" t="s">
        <v>13</v>
      </c>
      <c r="AD137" s="16" t="s">
        <v>13</v>
      </c>
      <c r="AE137" s="16" t="s">
        <v>178</v>
      </c>
      <c r="AF137" s="16" t="s">
        <v>179</v>
      </c>
      <c r="AG137" s="16" t="s">
        <v>196</v>
      </c>
      <c r="AH137" s="16" t="s">
        <v>197</v>
      </c>
    </row>
    <row r="138" spans="1:34">
      <c r="A138" s="15">
        <v>11824</v>
      </c>
      <c r="B138" s="9" t="s">
        <v>120</v>
      </c>
      <c r="C138" s="10" t="s">
        <v>6</v>
      </c>
      <c r="D138" s="10" t="s">
        <v>7</v>
      </c>
      <c r="E138" s="10">
        <v>39</v>
      </c>
      <c r="F138" s="10" t="s">
        <v>201</v>
      </c>
      <c r="G138" s="10" t="s">
        <v>195</v>
      </c>
      <c r="H138" s="10" t="s">
        <v>2500</v>
      </c>
      <c r="I138" s="10" t="s">
        <v>9</v>
      </c>
      <c r="J138" s="10" t="s">
        <v>10</v>
      </c>
      <c r="K138" s="27">
        <v>5</v>
      </c>
      <c r="L138" s="28">
        <v>0.2</v>
      </c>
      <c r="M138" s="11">
        <v>1</v>
      </c>
      <c r="N138" s="27">
        <v>4</v>
      </c>
      <c r="O138" s="11" t="s">
        <v>11</v>
      </c>
      <c r="P138" s="11" t="s">
        <v>12</v>
      </c>
      <c r="Q138" s="11" t="s">
        <v>12</v>
      </c>
      <c r="R138" s="11" t="s">
        <v>11</v>
      </c>
      <c r="S138" s="11" t="s">
        <v>11</v>
      </c>
      <c r="T138" s="17">
        <v>5</v>
      </c>
      <c r="U138" s="28">
        <v>0</v>
      </c>
      <c r="V138" s="17">
        <v>0</v>
      </c>
      <c r="W138" s="17">
        <v>5</v>
      </c>
      <c r="X138" s="17" t="s">
        <v>12</v>
      </c>
      <c r="Y138" s="17" t="s">
        <v>16</v>
      </c>
      <c r="Z138" s="17" t="s">
        <v>13</v>
      </c>
      <c r="AA138" s="17" t="s">
        <v>13</v>
      </c>
      <c r="AB138" s="17" t="s">
        <v>13</v>
      </c>
      <c r="AC138" s="17" t="s">
        <v>13</v>
      </c>
      <c r="AD138" s="16" t="s">
        <v>13</v>
      </c>
      <c r="AE138" s="16" t="s">
        <v>178</v>
      </c>
      <c r="AF138" s="16" t="s">
        <v>179</v>
      </c>
      <c r="AG138" s="16" t="s">
        <v>196</v>
      </c>
      <c r="AH138" s="16" t="s">
        <v>197</v>
      </c>
    </row>
    <row r="139" spans="1:34">
      <c r="A139" s="15">
        <v>11879</v>
      </c>
      <c r="B139" s="9" t="s">
        <v>71</v>
      </c>
      <c r="C139" s="10" t="s">
        <v>6</v>
      </c>
      <c r="D139" s="10" t="s">
        <v>7</v>
      </c>
      <c r="E139" s="10">
        <v>35</v>
      </c>
      <c r="F139" s="10" t="s">
        <v>242</v>
      </c>
      <c r="G139" s="10" t="s">
        <v>173</v>
      </c>
      <c r="H139" s="10" t="s">
        <v>8</v>
      </c>
      <c r="I139" s="10" t="s">
        <v>9</v>
      </c>
      <c r="J139" s="10" t="s">
        <v>10</v>
      </c>
      <c r="K139" s="27">
        <v>15</v>
      </c>
      <c r="L139" s="28">
        <v>0.26666666666666666</v>
      </c>
      <c r="M139" s="11">
        <v>4</v>
      </c>
      <c r="N139" s="27">
        <v>11</v>
      </c>
      <c r="O139" s="11" t="s">
        <v>11</v>
      </c>
      <c r="P139" s="11" t="s">
        <v>12</v>
      </c>
      <c r="Q139" s="11" t="s">
        <v>12</v>
      </c>
      <c r="R139" s="11" t="s">
        <v>11</v>
      </c>
      <c r="S139" s="11" t="s">
        <v>12</v>
      </c>
      <c r="T139" s="17">
        <v>13</v>
      </c>
      <c r="U139" s="28">
        <v>0</v>
      </c>
      <c r="V139" s="17">
        <v>0</v>
      </c>
      <c r="W139" s="17">
        <v>13</v>
      </c>
      <c r="X139" s="17" t="s">
        <v>12</v>
      </c>
      <c r="Y139" s="17" t="s">
        <v>14</v>
      </c>
      <c r="Z139" s="17" t="s">
        <v>13</v>
      </c>
      <c r="AA139" s="17" t="s">
        <v>13</v>
      </c>
      <c r="AB139" s="17" t="s">
        <v>13</v>
      </c>
      <c r="AC139" s="17" t="s">
        <v>13</v>
      </c>
      <c r="AD139" s="16" t="s">
        <v>13</v>
      </c>
      <c r="AE139" s="16" t="s">
        <v>174</v>
      </c>
      <c r="AF139" s="16" t="s">
        <v>175</v>
      </c>
      <c r="AG139" s="16" t="s">
        <v>248</v>
      </c>
      <c r="AH139" s="16" t="s">
        <v>249</v>
      </c>
    </row>
    <row r="140" spans="1:34">
      <c r="A140" s="15">
        <v>12086</v>
      </c>
      <c r="B140" s="9" t="s">
        <v>18</v>
      </c>
      <c r="C140" s="10" t="s">
        <v>6</v>
      </c>
      <c r="D140" s="10" t="s">
        <v>7</v>
      </c>
      <c r="E140" s="10">
        <v>19</v>
      </c>
      <c r="F140" s="10" t="s">
        <v>186</v>
      </c>
      <c r="G140" s="10" t="s">
        <v>187</v>
      </c>
      <c r="H140" s="10" t="s">
        <v>8</v>
      </c>
      <c r="I140" s="10" t="s">
        <v>9</v>
      </c>
      <c r="J140" s="10" t="s">
        <v>10</v>
      </c>
      <c r="K140" s="27">
        <v>15</v>
      </c>
      <c r="L140" s="28">
        <v>0</v>
      </c>
      <c r="M140" s="11">
        <v>0</v>
      </c>
      <c r="N140" s="27">
        <v>15</v>
      </c>
      <c r="O140" s="11" t="s">
        <v>11</v>
      </c>
      <c r="P140" s="11" t="s">
        <v>12</v>
      </c>
      <c r="Q140" s="11" t="s">
        <v>12</v>
      </c>
      <c r="R140" s="11" t="s">
        <v>11</v>
      </c>
      <c r="S140" s="11" t="s">
        <v>12</v>
      </c>
      <c r="T140" s="17">
        <v>15</v>
      </c>
      <c r="U140" s="28">
        <v>0</v>
      </c>
      <c r="V140" s="17">
        <v>0</v>
      </c>
      <c r="W140" s="17">
        <v>15</v>
      </c>
      <c r="X140" s="17" t="s">
        <v>12</v>
      </c>
      <c r="Y140" s="17" t="s">
        <v>16</v>
      </c>
      <c r="Z140" s="17" t="s">
        <v>13</v>
      </c>
      <c r="AA140" s="17" t="s">
        <v>13</v>
      </c>
      <c r="AB140" s="17" t="s">
        <v>13</v>
      </c>
      <c r="AC140" s="17" t="s">
        <v>13</v>
      </c>
      <c r="AD140" s="16" t="s">
        <v>13</v>
      </c>
      <c r="AE140" s="16" t="s">
        <v>174</v>
      </c>
      <c r="AF140" s="16" t="s">
        <v>175</v>
      </c>
      <c r="AG140" s="16" t="s">
        <v>188</v>
      </c>
      <c r="AH140" s="16" t="s">
        <v>189</v>
      </c>
    </row>
    <row r="141" spans="1:34">
      <c r="A141" s="15">
        <v>12132</v>
      </c>
      <c r="B141" s="9" t="s">
        <v>121</v>
      </c>
      <c r="C141" s="10" t="s">
        <v>6</v>
      </c>
      <c r="D141" s="10" t="s">
        <v>7</v>
      </c>
      <c r="E141" s="10">
        <v>14</v>
      </c>
      <c r="F141" s="10" t="s">
        <v>230</v>
      </c>
      <c r="G141" s="10" t="s">
        <v>177</v>
      </c>
      <c r="H141" s="10" t="s">
        <v>8</v>
      </c>
      <c r="I141" s="10" t="s">
        <v>9</v>
      </c>
      <c r="J141" s="10" t="s">
        <v>10</v>
      </c>
      <c r="K141" s="27">
        <v>5</v>
      </c>
      <c r="L141" s="28">
        <v>0</v>
      </c>
      <c r="M141" s="11">
        <v>0</v>
      </c>
      <c r="N141" s="27">
        <v>5</v>
      </c>
      <c r="O141" s="11" t="s">
        <v>11</v>
      </c>
      <c r="P141" s="11" t="s">
        <v>12</v>
      </c>
      <c r="Q141" s="11" t="s">
        <v>12</v>
      </c>
      <c r="R141" s="11" t="s">
        <v>11</v>
      </c>
      <c r="S141" s="11" t="s">
        <v>12</v>
      </c>
      <c r="T141" s="17">
        <v>5</v>
      </c>
      <c r="U141" s="28">
        <v>0</v>
      </c>
      <c r="V141" s="17">
        <v>0</v>
      </c>
      <c r="W141" s="17">
        <v>5</v>
      </c>
      <c r="X141" s="17" t="s">
        <v>12</v>
      </c>
      <c r="Y141" s="17" t="s">
        <v>16</v>
      </c>
      <c r="Z141" s="17" t="s">
        <v>13</v>
      </c>
      <c r="AA141" s="17" t="s">
        <v>13</v>
      </c>
      <c r="AB141" s="17" t="s">
        <v>13</v>
      </c>
      <c r="AC141" s="17" t="s">
        <v>13</v>
      </c>
      <c r="AD141" s="16" t="s">
        <v>13</v>
      </c>
      <c r="AE141" s="16" t="s">
        <v>174</v>
      </c>
      <c r="AF141" s="16" t="s">
        <v>175</v>
      </c>
      <c r="AG141" s="16" t="s">
        <v>174</v>
      </c>
      <c r="AH141" s="16" t="s">
        <v>175</v>
      </c>
    </row>
    <row r="142" spans="1:34">
      <c r="A142" s="15">
        <v>12200</v>
      </c>
      <c r="B142" s="9" t="s">
        <v>51</v>
      </c>
      <c r="C142" s="10" t="s">
        <v>6</v>
      </c>
      <c r="D142" s="10" t="s">
        <v>7</v>
      </c>
      <c r="E142" s="10">
        <v>42</v>
      </c>
      <c r="F142" s="10" t="s">
        <v>232</v>
      </c>
      <c r="G142" s="10" t="s">
        <v>191</v>
      </c>
      <c r="H142" s="10" t="s">
        <v>8</v>
      </c>
      <c r="I142" s="10" t="s">
        <v>9</v>
      </c>
      <c r="J142" s="10" t="s">
        <v>10</v>
      </c>
      <c r="K142" s="27">
        <v>5</v>
      </c>
      <c r="L142" s="28">
        <v>0</v>
      </c>
      <c r="M142" s="11">
        <v>0</v>
      </c>
      <c r="N142" s="27">
        <v>5</v>
      </c>
      <c r="O142" s="11" t="s">
        <v>11</v>
      </c>
      <c r="P142" s="11" t="s">
        <v>12</v>
      </c>
      <c r="Q142" s="11" t="s">
        <v>12</v>
      </c>
      <c r="R142" s="11" t="s">
        <v>11</v>
      </c>
      <c r="S142" s="11" t="s">
        <v>11</v>
      </c>
      <c r="T142" s="17">
        <v>5</v>
      </c>
      <c r="U142" s="28">
        <v>0</v>
      </c>
      <c r="V142" s="17">
        <v>0</v>
      </c>
      <c r="W142" s="17">
        <v>5</v>
      </c>
      <c r="X142" s="17" t="s">
        <v>11</v>
      </c>
      <c r="Y142" s="17" t="s">
        <v>16</v>
      </c>
      <c r="Z142" s="17" t="s">
        <v>13</v>
      </c>
      <c r="AA142" s="17" t="s">
        <v>13</v>
      </c>
      <c r="AB142" s="17" t="s">
        <v>13</v>
      </c>
      <c r="AC142" s="17" t="s">
        <v>13</v>
      </c>
      <c r="AD142" s="16" t="s">
        <v>13</v>
      </c>
      <c r="AE142" s="16" t="s">
        <v>178</v>
      </c>
      <c r="AF142" s="16" t="s">
        <v>179</v>
      </c>
      <c r="AG142" s="16" t="s">
        <v>184</v>
      </c>
      <c r="AH142" s="16" t="s">
        <v>185</v>
      </c>
    </row>
    <row r="143" spans="1:34">
      <c r="A143" s="15">
        <v>12517</v>
      </c>
      <c r="B143" s="9" t="s">
        <v>122</v>
      </c>
      <c r="C143" s="10" t="s">
        <v>6</v>
      </c>
      <c r="D143" s="10" t="s">
        <v>7</v>
      </c>
      <c r="E143" s="10">
        <v>17</v>
      </c>
      <c r="F143" s="10" t="s">
        <v>207</v>
      </c>
      <c r="G143" s="10" t="s">
        <v>177</v>
      </c>
      <c r="H143" s="10" t="s">
        <v>8</v>
      </c>
      <c r="I143" s="10" t="s">
        <v>9</v>
      </c>
      <c r="J143" s="10" t="s">
        <v>10</v>
      </c>
      <c r="K143" s="27">
        <v>5</v>
      </c>
      <c r="L143" s="28">
        <v>0</v>
      </c>
      <c r="M143" s="11">
        <v>0</v>
      </c>
      <c r="N143" s="27">
        <v>5</v>
      </c>
      <c r="O143" s="11" t="s">
        <v>11</v>
      </c>
      <c r="P143" s="11" t="s">
        <v>12</v>
      </c>
      <c r="Q143" s="11" t="s">
        <v>12</v>
      </c>
      <c r="R143" s="11" t="s">
        <v>11</v>
      </c>
      <c r="S143" s="11" t="s">
        <v>12</v>
      </c>
      <c r="T143" s="17">
        <v>5</v>
      </c>
      <c r="U143" s="28">
        <v>0</v>
      </c>
      <c r="V143" s="17">
        <v>0</v>
      </c>
      <c r="W143" s="17">
        <v>5</v>
      </c>
      <c r="X143" s="17" t="s">
        <v>12</v>
      </c>
      <c r="Y143" s="17" t="s">
        <v>16</v>
      </c>
      <c r="Z143" s="17" t="s">
        <v>13</v>
      </c>
      <c r="AA143" s="17" t="s">
        <v>13</v>
      </c>
      <c r="AB143" s="17" t="s">
        <v>13</v>
      </c>
      <c r="AC143" s="17" t="s">
        <v>13</v>
      </c>
      <c r="AD143" s="16" t="s">
        <v>13</v>
      </c>
      <c r="AE143" s="16" t="s">
        <v>174</v>
      </c>
      <c r="AF143" s="16" t="s">
        <v>175</v>
      </c>
      <c r="AG143" s="16" t="s">
        <v>174</v>
      </c>
      <c r="AH143" s="16" t="s">
        <v>175</v>
      </c>
    </row>
    <row r="144" spans="1:34">
      <c r="A144" s="15">
        <v>12530</v>
      </c>
      <c r="B144" s="9" t="s">
        <v>24</v>
      </c>
      <c r="C144" s="10" t="s">
        <v>6</v>
      </c>
      <c r="D144" s="10" t="s">
        <v>7</v>
      </c>
      <c r="E144" s="10">
        <v>28</v>
      </c>
      <c r="F144" s="10" t="s">
        <v>204</v>
      </c>
      <c r="G144" s="10" t="s">
        <v>199</v>
      </c>
      <c r="H144" s="10" t="s">
        <v>2500</v>
      </c>
      <c r="I144" s="10" t="s">
        <v>9</v>
      </c>
      <c r="J144" s="10" t="s">
        <v>10</v>
      </c>
      <c r="K144" s="27">
        <v>5</v>
      </c>
      <c r="L144" s="28">
        <v>0</v>
      </c>
      <c r="M144" s="11">
        <v>0</v>
      </c>
      <c r="N144" s="27">
        <v>5</v>
      </c>
      <c r="O144" s="11" t="s">
        <v>11</v>
      </c>
      <c r="P144" s="11" t="s">
        <v>12</v>
      </c>
      <c r="Q144" s="11" t="s">
        <v>12</v>
      </c>
      <c r="R144" s="11" t="s">
        <v>11</v>
      </c>
      <c r="S144" s="11" t="s">
        <v>12</v>
      </c>
      <c r="T144" s="17">
        <v>5</v>
      </c>
      <c r="U144" s="28">
        <v>0</v>
      </c>
      <c r="V144" s="17">
        <v>0</v>
      </c>
      <c r="W144" s="17">
        <v>5</v>
      </c>
      <c r="X144" s="17" t="s">
        <v>12</v>
      </c>
      <c r="Y144" s="17" t="s">
        <v>16</v>
      </c>
      <c r="Z144" s="17" t="s">
        <v>13</v>
      </c>
      <c r="AA144" s="17" t="s">
        <v>13</v>
      </c>
      <c r="AB144" s="17" t="s">
        <v>13</v>
      </c>
      <c r="AC144" s="17" t="s">
        <v>13</v>
      </c>
      <c r="AD144" s="16" t="s">
        <v>13</v>
      </c>
      <c r="AE144" s="16" t="s">
        <v>178</v>
      </c>
      <c r="AF144" s="16" t="s">
        <v>179</v>
      </c>
      <c r="AG144" s="16" t="s">
        <v>178</v>
      </c>
      <c r="AH144" s="16" t="s">
        <v>179</v>
      </c>
    </row>
    <row r="145" spans="1:34">
      <c r="A145" s="15">
        <v>12557</v>
      </c>
      <c r="B145" s="9" t="s">
        <v>123</v>
      </c>
      <c r="C145" s="10" t="s">
        <v>6</v>
      </c>
      <c r="D145" s="10" t="s">
        <v>7</v>
      </c>
      <c r="E145" s="10">
        <v>40</v>
      </c>
      <c r="F145" s="10" t="s">
        <v>233</v>
      </c>
      <c r="G145" s="10" t="s">
        <v>183</v>
      </c>
      <c r="H145" s="10" t="s">
        <v>2500</v>
      </c>
      <c r="I145" s="10" t="s">
        <v>9</v>
      </c>
      <c r="J145" s="10" t="s">
        <v>10</v>
      </c>
      <c r="K145" s="27">
        <v>5</v>
      </c>
      <c r="L145" s="28">
        <v>0</v>
      </c>
      <c r="M145" s="11">
        <v>0</v>
      </c>
      <c r="N145" s="27">
        <v>5</v>
      </c>
      <c r="O145" s="11" t="s">
        <v>11</v>
      </c>
      <c r="P145" s="11" t="s">
        <v>12</v>
      </c>
      <c r="Q145" s="11" t="s">
        <v>12</v>
      </c>
      <c r="R145" s="11" t="s">
        <v>11</v>
      </c>
      <c r="S145" s="11" t="s">
        <v>12</v>
      </c>
      <c r="T145" s="17">
        <v>5</v>
      </c>
      <c r="U145" s="28">
        <v>0</v>
      </c>
      <c r="V145" s="17">
        <v>0</v>
      </c>
      <c r="W145" s="17">
        <v>5</v>
      </c>
      <c r="X145" s="17" t="s">
        <v>11</v>
      </c>
      <c r="Y145" s="17" t="s">
        <v>16</v>
      </c>
      <c r="Z145" s="17" t="s">
        <v>13</v>
      </c>
      <c r="AA145" s="17" t="s">
        <v>13</v>
      </c>
      <c r="AB145" s="17" t="s">
        <v>13</v>
      </c>
      <c r="AC145" s="17" t="s">
        <v>13</v>
      </c>
      <c r="AD145" s="16" t="s">
        <v>13</v>
      </c>
      <c r="AE145" s="16" t="s">
        <v>178</v>
      </c>
      <c r="AF145" s="16" t="s">
        <v>179</v>
      </c>
      <c r="AG145" s="16" t="s">
        <v>224</v>
      </c>
      <c r="AH145" s="16" t="s">
        <v>225</v>
      </c>
    </row>
    <row r="146" spans="1:34">
      <c r="A146" s="15">
        <v>12687</v>
      </c>
      <c r="B146" s="9" t="s">
        <v>124</v>
      </c>
      <c r="C146" s="10" t="s">
        <v>6</v>
      </c>
      <c r="D146" s="10" t="s">
        <v>7</v>
      </c>
      <c r="E146" s="10">
        <v>24</v>
      </c>
      <c r="F146" s="10" t="s">
        <v>219</v>
      </c>
      <c r="G146" s="10" t="s">
        <v>195</v>
      </c>
      <c r="H146" s="10" t="s">
        <v>2500</v>
      </c>
      <c r="I146" s="10" t="s">
        <v>9</v>
      </c>
      <c r="J146" s="10" t="s">
        <v>10</v>
      </c>
      <c r="K146" s="27">
        <v>5</v>
      </c>
      <c r="L146" s="28">
        <v>0</v>
      </c>
      <c r="M146" s="11">
        <v>0</v>
      </c>
      <c r="N146" s="27">
        <v>5</v>
      </c>
      <c r="O146" s="11" t="s">
        <v>11</v>
      </c>
      <c r="P146" s="11" t="s">
        <v>12</v>
      </c>
      <c r="Q146" s="11" t="s">
        <v>12</v>
      </c>
      <c r="R146" s="11" t="s">
        <v>11</v>
      </c>
      <c r="S146" s="11" t="s">
        <v>12</v>
      </c>
      <c r="T146" s="17">
        <v>5</v>
      </c>
      <c r="U146" s="28">
        <v>0</v>
      </c>
      <c r="V146" s="17">
        <v>0</v>
      </c>
      <c r="W146" s="17">
        <v>5</v>
      </c>
      <c r="X146" s="17" t="s">
        <v>12</v>
      </c>
      <c r="Y146" s="17" t="s">
        <v>16</v>
      </c>
      <c r="Z146" s="17" t="s">
        <v>13</v>
      </c>
      <c r="AA146" s="17" t="s">
        <v>13</v>
      </c>
      <c r="AB146" s="17" t="s">
        <v>13</v>
      </c>
      <c r="AC146" s="17" t="s">
        <v>13</v>
      </c>
      <c r="AD146" s="16" t="s">
        <v>13</v>
      </c>
      <c r="AE146" s="16" t="s">
        <v>178</v>
      </c>
      <c r="AF146" s="16" t="s">
        <v>179</v>
      </c>
      <c r="AG146" s="16" t="s">
        <v>228</v>
      </c>
      <c r="AH146" s="16" t="s">
        <v>229</v>
      </c>
    </row>
    <row r="147" spans="1:34">
      <c r="A147" s="15">
        <v>13015</v>
      </c>
      <c r="B147" s="9" t="s">
        <v>17</v>
      </c>
      <c r="C147" s="10" t="s">
        <v>6</v>
      </c>
      <c r="D147" s="10" t="s">
        <v>7</v>
      </c>
      <c r="E147" s="10">
        <v>9</v>
      </c>
      <c r="F147" s="10" t="s">
        <v>182</v>
      </c>
      <c r="G147" s="10" t="s">
        <v>183</v>
      </c>
      <c r="H147" s="10" t="s">
        <v>8</v>
      </c>
      <c r="I147" s="10" t="s">
        <v>72</v>
      </c>
      <c r="J147" s="10" t="s">
        <v>10</v>
      </c>
      <c r="K147" s="27">
        <v>5</v>
      </c>
      <c r="L147" s="28">
        <v>0</v>
      </c>
      <c r="M147" s="11">
        <v>0</v>
      </c>
      <c r="N147" s="27">
        <v>5</v>
      </c>
      <c r="O147" s="11" t="s">
        <v>11</v>
      </c>
      <c r="P147" s="11" t="s">
        <v>12</v>
      </c>
      <c r="Q147" s="11" t="s">
        <v>12</v>
      </c>
      <c r="R147" s="11" t="s">
        <v>11</v>
      </c>
      <c r="S147" s="11" t="s">
        <v>12</v>
      </c>
      <c r="T147" s="17">
        <v>5</v>
      </c>
      <c r="U147" s="28">
        <v>0</v>
      </c>
      <c r="V147" s="17">
        <v>0</v>
      </c>
      <c r="W147" s="17">
        <v>5</v>
      </c>
      <c r="X147" s="17" t="s">
        <v>12</v>
      </c>
      <c r="Y147" s="17" t="s">
        <v>16</v>
      </c>
      <c r="Z147" s="17" t="s">
        <v>13</v>
      </c>
      <c r="AA147" s="17" t="s">
        <v>13</v>
      </c>
      <c r="AB147" s="17" t="s">
        <v>13</v>
      </c>
      <c r="AC147" s="17" t="s">
        <v>13</v>
      </c>
      <c r="AD147" s="16" t="s">
        <v>13</v>
      </c>
      <c r="AE147" s="16" t="s">
        <v>178</v>
      </c>
      <c r="AF147" s="16" t="s">
        <v>179</v>
      </c>
      <c r="AG147" s="16" t="s">
        <v>192</v>
      </c>
      <c r="AH147" s="16" t="s">
        <v>193</v>
      </c>
    </row>
    <row r="148" spans="1:34">
      <c r="A148" s="15">
        <v>13080</v>
      </c>
      <c r="B148" s="9" t="s">
        <v>5</v>
      </c>
      <c r="C148" s="10" t="s">
        <v>6</v>
      </c>
      <c r="D148" s="10" t="s">
        <v>7</v>
      </c>
      <c r="E148" s="10">
        <v>1</v>
      </c>
      <c r="F148" s="10" t="s">
        <v>233</v>
      </c>
      <c r="G148" s="10" t="s">
        <v>173</v>
      </c>
      <c r="H148" s="10" t="s">
        <v>8</v>
      </c>
      <c r="I148" s="10" t="s">
        <v>9</v>
      </c>
      <c r="J148" s="10" t="s">
        <v>10</v>
      </c>
      <c r="K148" s="27">
        <v>5</v>
      </c>
      <c r="L148" s="28">
        <v>0</v>
      </c>
      <c r="M148" s="11">
        <v>0</v>
      </c>
      <c r="N148" s="27">
        <v>5</v>
      </c>
      <c r="O148" s="11" t="s">
        <v>11</v>
      </c>
      <c r="P148" s="11" t="s">
        <v>12</v>
      </c>
      <c r="Q148" s="11" t="s">
        <v>12</v>
      </c>
      <c r="R148" s="11" t="s">
        <v>11</v>
      </c>
      <c r="S148" s="11" t="s">
        <v>12</v>
      </c>
      <c r="T148" s="17">
        <v>5</v>
      </c>
      <c r="U148" s="28">
        <v>0</v>
      </c>
      <c r="V148" s="17">
        <v>0</v>
      </c>
      <c r="W148" s="17">
        <v>5</v>
      </c>
      <c r="X148" s="17" t="s">
        <v>12</v>
      </c>
      <c r="Y148" s="17" t="s">
        <v>16</v>
      </c>
      <c r="Z148" s="17" t="s">
        <v>13</v>
      </c>
      <c r="AA148" s="17" t="s">
        <v>13</v>
      </c>
      <c r="AB148" s="17" t="s">
        <v>13</v>
      </c>
      <c r="AC148" s="17" t="s">
        <v>13</v>
      </c>
      <c r="AD148" s="16" t="s">
        <v>13</v>
      </c>
      <c r="AE148" s="16" t="s">
        <v>174</v>
      </c>
      <c r="AF148" s="16" t="s">
        <v>175</v>
      </c>
      <c r="AG148" s="16" t="s">
        <v>212</v>
      </c>
      <c r="AH148" s="16" t="s">
        <v>213</v>
      </c>
    </row>
    <row r="149" spans="1:34">
      <c r="A149" s="15">
        <v>13496</v>
      </c>
      <c r="B149" s="9" t="s">
        <v>125</v>
      </c>
      <c r="C149" s="10" t="s">
        <v>6</v>
      </c>
      <c r="D149" s="10" t="s">
        <v>7</v>
      </c>
      <c r="E149" s="10">
        <v>41</v>
      </c>
      <c r="F149" s="10" t="s">
        <v>230</v>
      </c>
      <c r="G149" s="10" t="s">
        <v>177</v>
      </c>
      <c r="H149" s="10" t="s">
        <v>2500</v>
      </c>
      <c r="I149" s="10" t="s">
        <v>9</v>
      </c>
      <c r="J149" s="10" t="s">
        <v>10</v>
      </c>
      <c r="K149" s="27">
        <v>5</v>
      </c>
      <c r="L149" s="28">
        <v>0</v>
      </c>
      <c r="M149" s="11">
        <v>0</v>
      </c>
      <c r="N149" s="27">
        <v>5</v>
      </c>
      <c r="O149" s="11" t="s">
        <v>11</v>
      </c>
      <c r="P149" s="11" t="s">
        <v>11</v>
      </c>
      <c r="Q149" s="11" t="s">
        <v>11</v>
      </c>
      <c r="R149" s="11" t="s">
        <v>11</v>
      </c>
      <c r="S149" s="11" t="s">
        <v>11</v>
      </c>
      <c r="T149" s="17">
        <v>5</v>
      </c>
      <c r="U149" s="28">
        <v>0</v>
      </c>
      <c r="V149" s="17">
        <v>0</v>
      </c>
      <c r="W149" s="17">
        <v>5</v>
      </c>
      <c r="X149" s="17" t="s">
        <v>12</v>
      </c>
      <c r="Y149" s="17" t="s">
        <v>16</v>
      </c>
      <c r="Z149" s="17" t="s">
        <v>13</v>
      </c>
      <c r="AA149" s="17" t="s">
        <v>13</v>
      </c>
      <c r="AB149" s="17" t="s">
        <v>13</v>
      </c>
      <c r="AC149" s="17" t="s">
        <v>13</v>
      </c>
      <c r="AD149" s="16" t="s">
        <v>13</v>
      </c>
      <c r="AE149" s="16" t="s">
        <v>174</v>
      </c>
      <c r="AF149" s="16" t="s">
        <v>175</v>
      </c>
      <c r="AG149" s="16" t="s">
        <v>174</v>
      </c>
      <c r="AH149" s="16" t="s">
        <v>175</v>
      </c>
    </row>
    <row r="150" spans="1:34">
      <c r="A150" s="15">
        <v>13576</v>
      </c>
      <c r="B150" s="9" t="s">
        <v>17</v>
      </c>
      <c r="C150" s="10" t="s">
        <v>6</v>
      </c>
      <c r="D150" s="10" t="s">
        <v>7</v>
      </c>
      <c r="E150" s="10">
        <v>10</v>
      </c>
      <c r="F150" s="10" t="s">
        <v>182</v>
      </c>
      <c r="G150" s="10" t="s">
        <v>183</v>
      </c>
      <c r="H150" s="10" t="s">
        <v>8</v>
      </c>
      <c r="I150" s="10" t="s">
        <v>9</v>
      </c>
      <c r="J150" s="10" t="s">
        <v>10</v>
      </c>
      <c r="K150" s="27">
        <v>9</v>
      </c>
      <c r="L150" s="28">
        <v>0.1111111111111111</v>
      </c>
      <c r="M150" s="11">
        <v>1</v>
      </c>
      <c r="N150" s="27">
        <v>8</v>
      </c>
      <c r="O150" s="11" t="s">
        <v>11</v>
      </c>
      <c r="P150" s="11" t="s">
        <v>12</v>
      </c>
      <c r="Q150" s="11" t="s">
        <v>12</v>
      </c>
      <c r="R150" s="11" t="s">
        <v>11</v>
      </c>
      <c r="S150" s="11" t="s">
        <v>12</v>
      </c>
      <c r="T150" s="17">
        <v>9</v>
      </c>
      <c r="U150" s="28">
        <v>0</v>
      </c>
      <c r="V150" s="17">
        <v>0</v>
      </c>
      <c r="W150" s="17">
        <v>9</v>
      </c>
      <c r="X150" s="17" t="s">
        <v>12</v>
      </c>
      <c r="Y150" s="17" t="s">
        <v>14</v>
      </c>
      <c r="Z150" s="17" t="s">
        <v>13</v>
      </c>
      <c r="AA150" s="17" t="s">
        <v>13</v>
      </c>
      <c r="AB150" s="17" t="s">
        <v>13</v>
      </c>
      <c r="AC150" s="17" t="s">
        <v>13</v>
      </c>
      <c r="AD150" s="16" t="s">
        <v>13</v>
      </c>
      <c r="AE150" s="16" t="s">
        <v>178</v>
      </c>
      <c r="AF150" s="16" t="s">
        <v>179</v>
      </c>
      <c r="AG150" s="16" t="s">
        <v>224</v>
      </c>
      <c r="AH150" s="16" t="s">
        <v>225</v>
      </c>
    </row>
    <row r="151" spans="1:34">
      <c r="A151" s="15">
        <v>13584</v>
      </c>
      <c r="B151" s="9" t="s">
        <v>126</v>
      </c>
      <c r="C151" s="10" t="s">
        <v>6</v>
      </c>
      <c r="D151" s="10" t="s">
        <v>7</v>
      </c>
      <c r="E151" s="10">
        <v>21</v>
      </c>
      <c r="F151" s="10" t="s">
        <v>220</v>
      </c>
      <c r="G151" s="10" t="s">
        <v>187</v>
      </c>
      <c r="H151" s="10" t="s">
        <v>8</v>
      </c>
      <c r="I151" s="10" t="s">
        <v>9</v>
      </c>
      <c r="J151" s="10" t="s">
        <v>10</v>
      </c>
      <c r="K151" s="27">
        <v>11</v>
      </c>
      <c r="L151" s="28">
        <v>0</v>
      </c>
      <c r="M151" s="11">
        <v>0</v>
      </c>
      <c r="N151" s="27">
        <v>11</v>
      </c>
      <c r="O151" s="11" t="s">
        <v>11</v>
      </c>
      <c r="P151" s="11" t="s">
        <v>12</v>
      </c>
      <c r="Q151" s="11" t="s">
        <v>12</v>
      </c>
      <c r="R151" s="11" t="s">
        <v>11</v>
      </c>
      <c r="S151" s="11" t="s">
        <v>12</v>
      </c>
      <c r="T151" s="17">
        <v>10</v>
      </c>
      <c r="U151" s="28">
        <v>0</v>
      </c>
      <c r="V151" s="17">
        <v>0</v>
      </c>
      <c r="W151" s="17">
        <v>10</v>
      </c>
      <c r="X151" s="17" t="s">
        <v>12</v>
      </c>
      <c r="Y151" s="17" t="s">
        <v>14</v>
      </c>
      <c r="Z151" s="17" t="s">
        <v>13</v>
      </c>
      <c r="AA151" s="17" t="s">
        <v>13</v>
      </c>
      <c r="AB151" s="17" t="s">
        <v>13</v>
      </c>
      <c r="AC151" s="17" t="s">
        <v>13</v>
      </c>
      <c r="AD151" s="16" t="s">
        <v>13</v>
      </c>
      <c r="AE151" s="16" t="s">
        <v>178</v>
      </c>
      <c r="AF151" s="16" t="s">
        <v>179</v>
      </c>
      <c r="AG151" s="16" t="s">
        <v>180</v>
      </c>
      <c r="AH151" s="16" t="s">
        <v>181</v>
      </c>
    </row>
    <row r="152" spans="1:34">
      <c r="A152" s="15">
        <v>13956</v>
      </c>
      <c r="B152" s="9" t="s">
        <v>5</v>
      </c>
      <c r="C152" s="10" t="s">
        <v>6</v>
      </c>
      <c r="D152" s="10" t="s">
        <v>7</v>
      </c>
      <c r="E152" s="10">
        <v>1</v>
      </c>
      <c r="F152" s="10" t="s">
        <v>233</v>
      </c>
      <c r="G152" s="10" t="s">
        <v>173</v>
      </c>
      <c r="H152" s="10" t="s">
        <v>8</v>
      </c>
      <c r="I152" s="10" t="s">
        <v>9</v>
      </c>
      <c r="J152" s="10" t="s">
        <v>10</v>
      </c>
      <c r="K152" s="27">
        <v>7</v>
      </c>
      <c r="L152" s="28">
        <v>0</v>
      </c>
      <c r="M152" s="11">
        <v>0</v>
      </c>
      <c r="N152" s="27">
        <v>7</v>
      </c>
      <c r="O152" s="11" t="s">
        <v>11</v>
      </c>
      <c r="P152" s="11" t="s">
        <v>12</v>
      </c>
      <c r="Q152" s="11" t="s">
        <v>12</v>
      </c>
      <c r="R152" s="11" t="s">
        <v>11</v>
      </c>
      <c r="S152" s="11" t="s">
        <v>12</v>
      </c>
      <c r="T152" s="17">
        <v>6</v>
      </c>
      <c r="U152" s="28">
        <v>0</v>
      </c>
      <c r="V152" s="17">
        <v>0</v>
      </c>
      <c r="W152" s="17">
        <v>6</v>
      </c>
      <c r="X152" s="17" t="s">
        <v>12</v>
      </c>
      <c r="Y152" s="17" t="s">
        <v>14</v>
      </c>
      <c r="Z152" s="17" t="s">
        <v>13</v>
      </c>
      <c r="AA152" s="17" t="s">
        <v>13</v>
      </c>
      <c r="AB152" s="17" t="s">
        <v>13</v>
      </c>
      <c r="AC152" s="17" t="s">
        <v>13</v>
      </c>
      <c r="AD152" s="16" t="s">
        <v>13</v>
      </c>
      <c r="AE152" s="16" t="s">
        <v>174</v>
      </c>
      <c r="AF152" s="16" t="s">
        <v>175</v>
      </c>
      <c r="AG152" s="16" t="s">
        <v>212</v>
      </c>
      <c r="AH152" s="16" t="s">
        <v>213</v>
      </c>
    </row>
    <row r="153" spans="1:34">
      <c r="A153" s="15">
        <v>14070</v>
      </c>
      <c r="B153" s="9" t="s">
        <v>127</v>
      </c>
      <c r="C153" s="10" t="s">
        <v>6</v>
      </c>
      <c r="D153" s="10" t="s">
        <v>7</v>
      </c>
      <c r="E153" s="10">
        <v>11</v>
      </c>
      <c r="F153" s="10" t="s">
        <v>227</v>
      </c>
      <c r="G153" s="10" t="s">
        <v>195</v>
      </c>
      <c r="H153" s="10" t="s">
        <v>8</v>
      </c>
      <c r="I153" s="10" t="s">
        <v>9</v>
      </c>
      <c r="J153" s="10" t="s">
        <v>10</v>
      </c>
      <c r="K153" s="27">
        <v>5</v>
      </c>
      <c r="L153" s="28">
        <v>0</v>
      </c>
      <c r="M153" s="11">
        <v>0</v>
      </c>
      <c r="N153" s="27">
        <v>5</v>
      </c>
      <c r="O153" s="11" t="s">
        <v>11</v>
      </c>
      <c r="P153" s="11" t="s">
        <v>12</v>
      </c>
      <c r="Q153" s="11" t="s">
        <v>12</v>
      </c>
      <c r="R153" s="11" t="s">
        <v>11</v>
      </c>
      <c r="S153" s="11" t="s">
        <v>12</v>
      </c>
      <c r="T153" s="17">
        <v>5</v>
      </c>
      <c r="U153" s="28">
        <v>0</v>
      </c>
      <c r="V153" s="17">
        <v>0</v>
      </c>
      <c r="W153" s="17">
        <v>5</v>
      </c>
      <c r="X153" s="17" t="s">
        <v>12</v>
      </c>
      <c r="Y153" s="17" t="s">
        <v>16</v>
      </c>
      <c r="Z153" s="17" t="s">
        <v>13</v>
      </c>
      <c r="AA153" s="17" t="s">
        <v>13</v>
      </c>
      <c r="AB153" s="17" t="s">
        <v>13</v>
      </c>
      <c r="AC153" s="17" t="s">
        <v>13</v>
      </c>
      <c r="AD153" s="16" t="s">
        <v>13</v>
      </c>
      <c r="AE153" s="16" t="s">
        <v>178</v>
      </c>
      <c r="AF153" s="16" t="s">
        <v>179</v>
      </c>
      <c r="AG153" s="16" t="s">
        <v>196</v>
      </c>
      <c r="AH153" s="16" t="s">
        <v>197</v>
      </c>
    </row>
    <row r="154" spans="1:34">
      <c r="A154" s="15">
        <v>14077</v>
      </c>
      <c r="B154" s="9" t="s">
        <v>5</v>
      </c>
      <c r="C154" s="10" t="s">
        <v>6</v>
      </c>
      <c r="D154" s="10" t="s">
        <v>7</v>
      </c>
      <c r="E154" s="10">
        <v>6</v>
      </c>
      <c r="F154" s="10" t="s">
        <v>259</v>
      </c>
      <c r="G154" s="10" t="s">
        <v>211</v>
      </c>
      <c r="H154" s="10" t="s">
        <v>8</v>
      </c>
      <c r="I154" s="10" t="s">
        <v>9</v>
      </c>
      <c r="J154" s="10" t="s">
        <v>10</v>
      </c>
      <c r="K154" s="27">
        <v>12</v>
      </c>
      <c r="L154" s="28">
        <v>0</v>
      </c>
      <c r="M154" s="11">
        <v>0</v>
      </c>
      <c r="N154" s="27">
        <v>12</v>
      </c>
      <c r="O154" s="11" t="s">
        <v>11</v>
      </c>
      <c r="P154" s="11" t="s">
        <v>12</v>
      </c>
      <c r="Q154" s="11" t="s">
        <v>12</v>
      </c>
      <c r="R154" s="11" t="s">
        <v>11</v>
      </c>
      <c r="S154" s="11" t="s">
        <v>12</v>
      </c>
      <c r="T154" s="17">
        <v>12</v>
      </c>
      <c r="U154" s="28">
        <v>0</v>
      </c>
      <c r="V154" s="17">
        <v>0</v>
      </c>
      <c r="W154" s="17">
        <v>12</v>
      </c>
      <c r="X154" s="17" t="s">
        <v>12</v>
      </c>
      <c r="Y154" s="17" t="s">
        <v>14</v>
      </c>
      <c r="Z154" s="17" t="s">
        <v>13</v>
      </c>
      <c r="AA154" s="17" t="s">
        <v>13</v>
      </c>
      <c r="AB154" s="17" t="s">
        <v>13</v>
      </c>
      <c r="AC154" s="17" t="s">
        <v>13</v>
      </c>
      <c r="AD154" s="16" t="s">
        <v>13</v>
      </c>
      <c r="AE154" s="16" t="s">
        <v>174</v>
      </c>
      <c r="AF154" s="16" t="s">
        <v>175</v>
      </c>
      <c r="AG154" s="16" t="s">
        <v>245</v>
      </c>
      <c r="AH154" s="16" t="s">
        <v>246</v>
      </c>
    </row>
    <row r="155" spans="1:34">
      <c r="A155" s="15">
        <v>14320</v>
      </c>
      <c r="B155" s="9" t="s">
        <v>128</v>
      </c>
      <c r="C155" s="10" t="s">
        <v>6</v>
      </c>
      <c r="D155" s="10" t="s">
        <v>7</v>
      </c>
      <c r="E155" s="10">
        <v>38</v>
      </c>
      <c r="F155" s="10" t="s">
        <v>218</v>
      </c>
      <c r="G155" s="10" t="s">
        <v>195</v>
      </c>
      <c r="H155" s="10" t="s">
        <v>8</v>
      </c>
      <c r="I155" s="10" t="s">
        <v>9</v>
      </c>
      <c r="J155" s="10" t="s">
        <v>10</v>
      </c>
      <c r="K155" s="27">
        <v>5</v>
      </c>
      <c r="L155" s="28">
        <v>0</v>
      </c>
      <c r="M155" s="11">
        <v>0</v>
      </c>
      <c r="N155" s="27">
        <v>5</v>
      </c>
      <c r="O155" s="11" t="s">
        <v>11</v>
      </c>
      <c r="P155" s="11" t="s">
        <v>12</v>
      </c>
      <c r="Q155" s="11" t="s">
        <v>12</v>
      </c>
      <c r="R155" s="11" t="s">
        <v>11</v>
      </c>
      <c r="S155" s="11" t="s">
        <v>12</v>
      </c>
      <c r="T155" s="17">
        <v>5</v>
      </c>
      <c r="U155" s="28">
        <v>0</v>
      </c>
      <c r="V155" s="17">
        <v>0</v>
      </c>
      <c r="W155" s="17">
        <v>5</v>
      </c>
      <c r="X155" s="17" t="s">
        <v>12</v>
      </c>
      <c r="Y155" s="17" t="s">
        <v>16</v>
      </c>
      <c r="Z155" s="17" t="s">
        <v>13</v>
      </c>
      <c r="AA155" s="17" t="s">
        <v>13</v>
      </c>
      <c r="AB155" s="17" t="s">
        <v>13</v>
      </c>
      <c r="AC155" s="17" t="s">
        <v>13</v>
      </c>
      <c r="AD155" s="16" t="s">
        <v>13</v>
      </c>
      <c r="AE155" s="16" t="s">
        <v>178</v>
      </c>
      <c r="AF155" s="16" t="s">
        <v>179</v>
      </c>
      <c r="AG155" s="16" t="s">
        <v>184</v>
      </c>
      <c r="AH155" s="16" t="s">
        <v>185</v>
      </c>
    </row>
    <row r="156" spans="1:34">
      <c r="A156" s="15">
        <v>14423</v>
      </c>
      <c r="B156" s="9" t="s">
        <v>129</v>
      </c>
      <c r="C156" s="10" t="s">
        <v>6</v>
      </c>
      <c r="D156" s="10" t="s">
        <v>7</v>
      </c>
      <c r="E156" s="10">
        <v>36</v>
      </c>
      <c r="F156" s="10" t="s">
        <v>215</v>
      </c>
      <c r="G156" s="10" t="s">
        <v>187</v>
      </c>
      <c r="H156" s="10" t="s">
        <v>8</v>
      </c>
      <c r="I156" s="10" t="s">
        <v>9</v>
      </c>
      <c r="J156" s="10" t="s">
        <v>10</v>
      </c>
      <c r="K156" s="27">
        <v>5</v>
      </c>
      <c r="L156" s="28">
        <v>0</v>
      </c>
      <c r="M156" s="11">
        <v>0</v>
      </c>
      <c r="N156" s="27">
        <v>5</v>
      </c>
      <c r="O156" s="11" t="s">
        <v>11</v>
      </c>
      <c r="P156" s="11" t="s">
        <v>12</v>
      </c>
      <c r="Q156" s="11" t="s">
        <v>12</v>
      </c>
      <c r="R156" s="11" t="s">
        <v>11</v>
      </c>
      <c r="S156" s="11" t="s">
        <v>11</v>
      </c>
      <c r="T156" s="17">
        <v>5</v>
      </c>
      <c r="U156" s="28">
        <v>0</v>
      </c>
      <c r="V156" s="17">
        <v>0</v>
      </c>
      <c r="W156" s="17">
        <v>5</v>
      </c>
      <c r="X156" s="17" t="s">
        <v>12</v>
      </c>
      <c r="Y156" s="17" t="s">
        <v>16</v>
      </c>
      <c r="Z156" s="17" t="s">
        <v>13</v>
      </c>
      <c r="AA156" s="17" t="s">
        <v>13</v>
      </c>
      <c r="AB156" s="17" t="s">
        <v>13</v>
      </c>
      <c r="AC156" s="17" t="s">
        <v>13</v>
      </c>
      <c r="AD156" s="16" t="s">
        <v>13</v>
      </c>
      <c r="AE156" s="16" t="s">
        <v>174</v>
      </c>
      <c r="AF156" s="16" t="s">
        <v>175</v>
      </c>
      <c r="AG156" s="16" t="s">
        <v>216</v>
      </c>
      <c r="AH156" s="16" t="s">
        <v>217</v>
      </c>
    </row>
    <row r="157" spans="1:34">
      <c r="A157" s="15">
        <v>14508</v>
      </c>
      <c r="B157" s="9" t="s">
        <v>130</v>
      </c>
      <c r="C157" s="10" t="s">
        <v>6</v>
      </c>
      <c r="D157" s="10" t="s">
        <v>7</v>
      </c>
      <c r="E157" s="10">
        <v>12</v>
      </c>
      <c r="F157" s="10" t="s">
        <v>231</v>
      </c>
      <c r="G157" s="10" t="s">
        <v>195</v>
      </c>
      <c r="H157" s="10" t="s">
        <v>8</v>
      </c>
      <c r="I157" s="10" t="s">
        <v>9</v>
      </c>
      <c r="J157" s="10" t="s">
        <v>10</v>
      </c>
      <c r="K157" s="27">
        <v>5</v>
      </c>
      <c r="L157" s="28">
        <v>0.2</v>
      </c>
      <c r="M157" s="11">
        <v>1</v>
      </c>
      <c r="N157" s="27">
        <v>4</v>
      </c>
      <c r="O157" s="11" t="s">
        <v>11</v>
      </c>
      <c r="P157" s="11" t="s">
        <v>12</v>
      </c>
      <c r="Q157" s="11" t="s">
        <v>12</v>
      </c>
      <c r="R157" s="11" t="s">
        <v>11</v>
      </c>
      <c r="S157" s="11" t="s">
        <v>12</v>
      </c>
      <c r="T157" s="17">
        <v>5</v>
      </c>
      <c r="U157" s="28">
        <v>0</v>
      </c>
      <c r="V157" s="17">
        <v>0</v>
      </c>
      <c r="W157" s="17">
        <v>5</v>
      </c>
      <c r="X157" s="17" t="s">
        <v>12</v>
      </c>
      <c r="Y157" s="17" t="s">
        <v>16</v>
      </c>
      <c r="Z157" s="17" t="s">
        <v>13</v>
      </c>
      <c r="AA157" s="17" t="s">
        <v>13</v>
      </c>
      <c r="AB157" s="17" t="s">
        <v>13</v>
      </c>
      <c r="AC157" s="17" t="s">
        <v>13</v>
      </c>
      <c r="AD157" s="16" t="s">
        <v>13</v>
      </c>
      <c r="AE157" s="16" t="s">
        <v>178</v>
      </c>
      <c r="AF157" s="16" t="s">
        <v>179</v>
      </c>
      <c r="AG157" s="16" t="s">
        <v>184</v>
      </c>
      <c r="AH157" s="16" t="s">
        <v>185</v>
      </c>
    </row>
    <row r="158" spans="1:34">
      <c r="A158" s="15">
        <v>14685</v>
      </c>
      <c r="B158" s="9" t="s">
        <v>131</v>
      </c>
      <c r="C158" s="10" t="s">
        <v>6</v>
      </c>
      <c r="D158" s="10" t="s">
        <v>7</v>
      </c>
      <c r="E158" s="10">
        <v>16</v>
      </c>
      <c r="F158" s="10" t="s">
        <v>205</v>
      </c>
      <c r="G158" s="10" t="s">
        <v>177</v>
      </c>
      <c r="H158" s="10" t="s">
        <v>8</v>
      </c>
      <c r="I158" s="10" t="s">
        <v>9</v>
      </c>
      <c r="J158" s="10" t="s">
        <v>10</v>
      </c>
      <c r="K158" s="27">
        <v>6</v>
      </c>
      <c r="L158" s="28">
        <v>0.16666666666666666</v>
      </c>
      <c r="M158" s="11">
        <v>1</v>
      </c>
      <c r="N158" s="27">
        <v>5</v>
      </c>
      <c r="O158" s="11" t="s">
        <v>11</v>
      </c>
      <c r="P158" s="11" t="s">
        <v>12</v>
      </c>
      <c r="Q158" s="11" t="s">
        <v>11</v>
      </c>
      <c r="R158" s="11" t="s">
        <v>11</v>
      </c>
      <c r="S158" s="11" t="s">
        <v>11</v>
      </c>
      <c r="T158" s="17">
        <v>7</v>
      </c>
      <c r="U158" s="28">
        <v>0</v>
      </c>
      <c r="V158" s="17">
        <v>0</v>
      </c>
      <c r="W158" s="17">
        <v>7</v>
      </c>
      <c r="X158" s="17" t="s">
        <v>12</v>
      </c>
      <c r="Y158" s="17" t="s">
        <v>16</v>
      </c>
      <c r="Z158" s="17" t="s">
        <v>13</v>
      </c>
      <c r="AA158" s="17" t="s">
        <v>13</v>
      </c>
      <c r="AB158" s="17" t="s">
        <v>13</v>
      </c>
      <c r="AC158" s="17" t="s">
        <v>13</v>
      </c>
      <c r="AD158" s="16" t="s">
        <v>13</v>
      </c>
      <c r="AE158" s="16" t="s">
        <v>174</v>
      </c>
      <c r="AF158" s="16" t="s">
        <v>175</v>
      </c>
      <c r="AG158" s="16" t="s">
        <v>174</v>
      </c>
      <c r="AH158" s="16" t="s">
        <v>175</v>
      </c>
    </row>
    <row r="159" spans="1:34">
      <c r="A159" s="15">
        <v>14914</v>
      </c>
      <c r="B159" s="9" t="s">
        <v>132</v>
      </c>
      <c r="C159" s="10" t="s">
        <v>6</v>
      </c>
      <c r="D159" s="10" t="s">
        <v>7</v>
      </c>
      <c r="E159" s="10">
        <v>34</v>
      </c>
      <c r="F159" s="10" t="s">
        <v>231</v>
      </c>
      <c r="G159" s="10" t="s">
        <v>211</v>
      </c>
      <c r="H159" s="10" t="s">
        <v>8</v>
      </c>
      <c r="I159" s="10" t="s">
        <v>9</v>
      </c>
      <c r="J159" s="10" t="s">
        <v>10</v>
      </c>
      <c r="K159" s="27">
        <v>7</v>
      </c>
      <c r="L159" s="28">
        <v>1.2857142857142858</v>
      </c>
      <c r="M159" s="11">
        <v>9</v>
      </c>
      <c r="N159" s="27">
        <v>0</v>
      </c>
      <c r="O159" s="11" t="s">
        <v>11</v>
      </c>
      <c r="P159" s="11" t="s">
        <v>12</v>
      </c>
      <c r="Q159" s="11" t="s">
        <v>12</v>
      </c>
      <c r="R159" s="11" t="s">
        <v>11</v>
      </c>
      <c r="S159" s="11" t="s">
        <v>12</v>
      </c>
      <c r="T159" s="17">
        <v>7</v>
      </c>
      <c r="U159" s="28">
        <v>0</v>
      </c>
      <c r="V159" s="17">
        <v>0</v>
      </c>
      <c r="W159" s="17">
        <v>7</v>
      </c>
      <c r="X159" s="17" t="s">
        <v>12</v>
      </c>
      <c r="Y159" s="17" t="s">
        <v>16</v>
      </c>
      <c r="Z159" s="17" t="s">
        <v>12</v>
      </c>
      <c r="AA159" s="17" t="s">
        <v>13</v>
      </c>
      <c r="AB159" s="17" t="s">
        <v>13</v>
      </c>
      <c r="AC159" s="17" t="s">
        <v>13</v>
      </c>
      <c r="AD159" s="16" t="s">
        <v>241</v>
      </c>
      <c r="AE159" s="16" t="s">
        <v>174</v>
      </c>
      <c r="AF159" s="16" t="s">
        <v>175</v>
      </c>
      <c r="AG159" s="16" t="s">
        <v>253</v>
      </c>
      <c r="AH159" s="16" t="s">
        <v>254</v>
      </c>
    </row>
    <row r="160" spans="1:34">
      <c r="A160" s="15">
        <v>15101</v>
      </c>
      <c r="B160" s="9" t="s">
        <v>5</v>
      </c>
      <c r="C160" s="10" t="s">
        <v>6</v>
      </c>
      <c r="D160" s="10" t="s">
        <v>7</v>
      </c>
      <c r="E160" s="10">
        <v>34</v>
      </c>
      <c r="F160" s="10" t="s">
        <v>231</v>
      </c>
      <c r="G160" s="10" t="s">
        <v>211</v>
      </c>
      <c r="H160" s="10" t="s">
        <v>8</v>
      </c>
      <c r="I160" s="10" t="s">
        <v>9</v>
      </c>
      <c r="J160" s="10" t="s">
        <v>10</v>
      </c>
      <c r="K160" s="27">
        <v>5</v>
      </c>
      <c r="L160" s="28">
        <v>0</v>
      </c>
      <c r="M160" s="11">
        <v>0</v>
      </c>
      <c r="N160" s="27">
        <v>5</v>
      </c>
      <c r="O160" s="11" t="s">
        <v>11</v>
      </c>
      <c r="P160" s="11" t="s">
        <v>12</v>
      </c>
      <c r="Q160" s="11" t="s">
        <v>12</v>
      </c>
      <c r="R160" s="11" t="s">
        <v>11</v>
      </c>
      <c r="S160" s="11" t="s">
        <v>12</v>
      </c>
      <c r="T160" s="17">
        <v>5</v>
      </c>
      <c r="U160" s="28">
        <v>0</v>
      </c>
      <c r="V160" s="17">
        <v>0</v>
      </c>
      <c r="W160" s="17">
        <v>5</v>
      </c>
      <c r="X160" s="17" t="s">
        <v>12</v>
      </c>
      <c r="Y160" s="17" t="s">
        <v>14</v>
      </c>
      <c r="Z160" s="17" t="s">
        <v>13</v>
      </c>
      <c r="AA160" s="17" t="s">
        <v>13</v>
      </c>
      <c r="AB160" s="17" t="s">
        <v>13</v>
      </c>
      <c r="AC160" s="17" t="s">
        <v>13</v>
      </c>
      <c r="AD160" s="16" t="s">
        <v>13</v>
      </c>
      <c r="AE160" s="16" t="s">
        <v>174</v>
      </c>
      <c r="AF160" s="16" t="s">
        <v>175</v>
      </c>
      <c r="AG160" s="16" t="s">
        <v>253</v>
      </c>
      <c r="AH160" s="16" t="s">
        <v>254</v>
      </c>
    </row>
    <row r="161" spans="1:34">
      <c r="A161" s="15">
        <v>15407</v>
      </c>
      <c r="B161" s="9" t="s">
        <v>17</v>
      </c>
      <c r="C161" s="10" t="s">
        <v>6</v>
      </c>
      <c r="D161" s="10" t="s">
        <v>7</v>
      </c>
      <c r="E161" s="10">
        <v>10</v>
      </c>
      <c r="F161" s="10" t="s">
        <v>182</v>
      </c>
      <c r="G161" s="10" t="s">
        <v>183</v>
      </c>
      <c r="H161" s="10" t="s">
        <v>2500</v>
      </c>
      <c r="I161" s="10" t="s">
        <v>9</v>
      </c>
      <c r="J161" s="10" t="s">
        <v>10</v>
      </c>
      <c r="K161" s="27">
        <v>5</v>
      </c>
      <c r="L161" s="28">
        <v>0</v>
      </c>
      <c r="M161" s="11">
        <v>0</v>
      </c>
      <c r="N161" s="27">
        <v>5</v>
      </c>
      <c r="O161" s="11" t="s">
        <v>11</v>
      </c>
      <c r="P161" s="11" t="s">
        <v>12</v>
      </c>
      <c r="Q161" s="11" t="s">
        <v>11</v>
      </c>
      <c r="R161" s="11" t="s">
        <v>11</v>
      </c>
      <c r="S161" s="11" t="s">
        <v>12</v>
      </c>
      <c r="T161" s="17">
        <v>5</v>
      </c>
      <c r="U161" s="28">
        <v>0</v>
      </c>
      <c r="V161" s="17">
        <v>0</v>
      </c>
      <c r="W161" s="17">
        <v>5</v>
      </c>
      <c r="X161" s="17" t="s">
        <v>12</v>
      </c>
      <c r="Y161" s="17" t="s">
        <v>16</v>
      </c>
      <c r="Z161" s="17" t="s">
        <v>13</v>
      </c>
      <c r="AA161" s="17" t="s">
        <v>13</v>
      </c>
      <c r="AB161" s="17" t="s">
        <v>13</v>
      </c>
      <c r="AC161" s="17" t="s">
        <v>13</v>
      </c>
      <c r="AD161" s="16" t="s">
        <v>13</v>
      </c>
      <c r="AE161" s="16" t="s">
        <v>178</v>
      </c>
      <c r="AF161" s="16" t="s">
        <v>179</v>
      </c>
      <c r="AG161" s="16" t="s">
        <v>224</v>
      </c>
      <c r="AH161" s="16" t="s">
        <v>225</v>
      </c>
    </row>
    <row r="162" spans="1:34">
      <c r="A162" s="15">
        <v>15647</v>
      </c>
      <c r="B162" s="9" t="s">
        <v>133</v>
      </c>
      <c r="C162" s="10" t="s">
        <v>6</v>
      </c>
      <c r="D162" s="10" t="s">
        <v>7</v>
      </c>
      <c r="E162" s="10">
        <v>37</v>
      </c>
      <c r="F162" s="10" t="s">
        <v>231</v>
      </c>
      <c r="G162" s="10" t="s">
        <v>183</v>
      </c>
      <c r="H162" s="10" t="s">
        <v>8</v>
      </c>
      <c r="I162" s="10" t="s">
        <v>9</v>
      </c>
      <c r="J162" s="10" t="s">
        <v>10</v>
      </c>
      <c r="K162" s="27">
        <v>5</v>
      </c>
      <c r="L162" s="28">
        <v>0</v>
      </c>
      <c r="M162" s="11">
        <v>0</v>
      </c>
      <c r="N162" s="27">
        <v>5</v>
      </c>
      <c r="O162" s="11" t="s">
        <v>11</v>
      </c>
      <c r="P162" s="11" t="s">
        <v>12</v>
      </c>
      <c r="Q162" s="11" t="s">
        <v>12</v>
      </c>
      <c r="R162" s="11" t="s">
        <v>11</v>
      </c>
      <c r="S162" s="11" t="s">
        <v>11</v>
      </c>
      <c r="T162" s="17">
        <v>5</v>
      </c>
      <c r="U162" s="28">
        <v>0</v>
      </c>
      <c r="V162" s="17">
        <v>0</v>
      </c>
      <c r="W162" s="17">
        <v>5</v>
      </c>
      <c r="X162" s="17" t="s">
        <v>11</v>
      </c>
      <c r="Y162" s="17" t="s">
        <v>14</v>
      </c>
      <c r="Z162" s="17" t="s">
        <v>13</v>
      </c>
      <c r="AA162" s="17" t="s">
        <v>13</v>
      </c>
      <c r="AB162" s="17" t="s">
        <v>13</v>
      </c>
      <c r="AC162" s="17" t="s">
        <v>13</v>
      </c>
      <c r="AD162" s="16" t="s">
        <v>13</v>
      </c>
      <c r="AE162" s="16" t="s">
        <v>178</v>
      </c>
      <c r="AF162" s="16" t="s">
        <v>179</v>
      </c>
      <c r="AG162" s="16" t="s">
        <v>184</v>
      </c>
      <c r="AH162" s="16" t="s">
        <v>185</v>
      </c>
    </row>
    <row r="163" spans="1:34">
      <c r="A163" s="15">
        <v>15869</v>
      </c>
      <c r="B163" s="9" t="s">
        <v>134</v>
      </c>
      <c r="C163" s="10" t="s">
        <v>6</v>
      </c>
      <c r="D163" s="10" t="s">
        <v>7</v>
      </c>
      <c r="E163" s="10">
        <v>8</v>
      </c>
      <c r="F163" s="10" t="s">
        <v>218</v>
      </c>
      <c r="G163" s="10" t="s">
        <v>183</v>
      </c>
      <c r="H163" s="10" t="s">
        <v>8</v>
      </c>
      <c r="I163" s="10" t="s">
        <v>9</v>
      </c>
      <c r="J163" s="10" t="s">
        <v>10</v>
      </c>
      <c r="K163" s="27">
        <v>5</v>
      </c>
      <c r="L163" s="28">
        <v>0</v>
      </c>
      <c r="M163" s="11">
        <v>0</v>
      </c>
      <c r="N163" s="27">
        <v>5</v>
      </c>
      <c r="O163" s="11" t="s">
        <v>11</v>
      </c>
      <c r="P163" s="11" t="s">
        <v>11</v>
      </c>
      <c r="Q163" s="11" t="s">
        <v>11</v>
      </c>
      <c r="R163" s="11" t="s">
        <v>11</v>
      </c>
      <c r="S163" s="11" t="s">
        <v>11</v>
      </c>
      <c r="T163" s="17">
        <v>5</v>
      </c>
      <c r="U163" s="28">
        <v>0</v>
      </c>
      <c r="V163" s="17">
        <v>0</v>
      </c>
      <c r="W163" s="17">
        <v>5</v>
      </c>
      <c r="X163" s="17" t="s">
        <v>12</v>
      </c>
      <c r="Y163" s="17" t="s">
        <v>16</v>
      </c>
      <c r="Z163" s="17" t="s">
        <v>13</v>
      </c>
      <c r="AA163" s="17" t="s">
        <v>13</v>
      </c>
      <c r="AB163" s="17" t="s">
        <v>13</v>
      </c>
      <c r="AC163" s="17" t="s">
        <v>13</v>
      </c>
      <c r="AD163" s="16" t="s">
        <v>13</v>
      </c>
      <c r="AE163" s="16" t="s">
        <v>178</v>
      </c>
      <c r="AF163" s="16" t="s">
        <v>179</v>
      </c>
      <c r="AG163" s="16" t="s">
        <v>184</v>
      </c>
      <c r="AH163" s="16" t="s">
        <v>185</v>
      </c>
    </row>
    <row r="164" spans="1:34">
      <c r="A164" s="15">
        <v>15944</v>
      </c>
      <c r="B164" s="9" t="s">
        <v>135</v>
      </c>
      <c r="C164" s="10" t="s">
        <v>6</v>
      </c>
      <c r="D164" s="10" t="s">
        <v>7</v>
      </c>
      <c r="E164" s="10">
        <v>36</v>
      </c>
      <c r="F164" s="10" t="s">
        <v>231</v>
      </c>
      <c r="G164" s="10" t="s">
        <v>187</v>
      </c>
      <c r="H164" s="10" t="s">
        <v>8</v>
      </c>
      <c r="I164" s="10" t="s">
        <v>9</v>
      </c>
      <c r="J164" s="10" t="s">
        <v>10</v>
      </c>
      <c r="K164" s="27">
        <v>5</v>
      </c>
      <c r="L164" s="28">
        <v>0</v>
      </c>
      <c r="M164" s="11">
        <v>0</v>
      </c>
      <c r="N164" s="27">
        <v>5</v>
      </c>
      <c r="O164" s="11" t="s">
        <v>11</v>
      </c>
      <c r="P164" s="11" t="s">
        <v>12</v>
      </c>
      <c r="Q164" s="11" t="s">
        <v>12</v>
      </c>
      <c r="R164" s="11" t="s">
        <v>11</v>
      </c>
      <c r="S164" s="11" t="s">
        <v>12</v>
      </c>
      <c r="T164" s="17">
        <v>5</v>
      </c>
      <c r="U164" s="28">
        <v>0</v>
      </c>
      <c r="V164" s="17">
        <v>0</v>
      </c>
      <c r="W164" s="17">
        <v>5</v>
      </c>
      <c r="X164" s="17" t="s">
        <v>12</v>
      </c>
      <c r="Y164" s="17" t="s">
        <v>16</v>
      </c>
      <c r="Z164" s="17" t="s">
        <v>13</v>
      </c>
      <c r="AA164" s="17" t="s">
        <v>13</v>
      </c>
      <c r="AB164" s="17" t="s">
        <v>13</v>
      </c>
      <c r="AC164" s="17" t="s">
        <v>13</v>
      </c>
      <c r="AD164" s="16" t="s">
        <v>13</v>
      </c>
      <c r="AE164" s="16" t="s">
        <v>174</v>
      </c>
      <c r="AF164" s="16" t="s">
        <v>175</v>
      </c>
      <c r="AG164" s="16" t="s">
        <v>216</v>
      </c>
      <c r="AH164" s="16" t="s">
        <v>217</v>
      </c>
    </row>
    <row r="165" spans="1:34">
      <c r="A165" s="15">
        <v>16680</v>
      </c>
      <c r="B165" s="9" t="s">
        <v>5</v>
      </c>
      <c r="C165" s="10" t="s">
        <v>6</v>
      </c>
      <c r="D165" s="10" t="s">
        <v>7</v>
      </c>
      <c r="E165" s="10">
        <v>5</v>
      </c>
      <c r="F165" s="10" t="s">
        <v>172</v>
      </c>
      <c r="G165" s="10" t="s">
        <v>173</v>
      </c>
      <c r="H165" s="10" t="s">
        <v>8</v>
      </c>
      <c r="I165" s="10" t="s">
        <v>72</v>
      </c>
      <c r="J165" s="10" t="s">
        <v>10</v>
      </c>
      <c r="K165" s="27">
        <v>7</v>
      </c>
      <c r="L165" s="28">
        <v>0.5714285714285714</v>
      </c>
      <c r="M165" s="11">
        <v>4</v>
      </c>
      <c r="N165" s="27">
        <v>3</v>
      </c>
      <c r="O165" s="11" t="s">
        <v>11</v>
      </c>
      <c r="P165" s="11" t="s">
        <v>12</v>
      </c>
      <c r="Q165" s="11" t="s">
        <v>12</v>
      </c>
      <c r="R165" s="11" t="s">
        <v>11</v>
      </c>
      <c r="S165" s="11" t="s">
        <v>11</v>
      </c>
      <c r="T165" s="17">
        <v>11</v>
      </c>
      <c r="U165" s="28">
        <v>0</v>
      </c>
      <c r="V165" s="17">
        <v>0</v>
      </c>
      <c r="W165" s="17">
        <v>11</v>
      </c>
      <c r="X165" s="17" t="s">
        <v>12</v>
      </c>
      <c r="Y165" s="17" t="s">
        <v>16</v>
      </c>
      <c r="Z165" s="17" t="s">
        <v>13</v>
      </c>
      <c r="AA165" s="17" t="s">
        <v>13</v>
      </c>
      <c r="AB165" s="17" t="s">
        <v>13</v>
      </c>
      <c r="AC165" s="17" t="s">
        <v>13</v>
      </c>
      <c r="AD165" s="16" t="s">
        <v>13</v>
      </c>
      <c r="AE165" s="16" t="s">
        <v>174</v>
      </c>
      <c r="AF165" s="16" t="s">
        <v>175</v>
      </c>
      <c r="AG165" s="16" t="s">
        <v>245</v>
      </c>
      <c r="AH165" s="16" t="s">
        <v>246</v>
      </c>
    </row>
    <row r="166" spans="1:34">
      <c r="A166" s="15">
        <v>16878</v>
      </c>
      <c r="B166" s="9" t="s">
        <v>17</v>
      </c>
      <c r="C166" s="10" t="s">
        <v>6</v>
      </c>
      <c r="D166" s="10" t="s">
        <v>7</v>
      </c>
      <c r="E166" s="10">
        <v>9</v>
      </c>
      <c r="F166" s="10" t="s">
        <v>237</v>
      </c>
      <c r="G166" s="10" t="s">
        <v>183</v>
      </c>
      <c r="H166" s="10" t="s">
        <v>2500</v>
      </c>
      <c r="I166" s="10" t="s">
        <v>9</v>
      </c>
      <c r="J166" s="10" t="s">
        <v>10</v>
      </c>
      <c r="K166" s="27">
        <v>5</v>
      </c>
      <c r="L166" s="28">
        <v>0</v>
      </c>
      <c r="M166" s="11">
        <v>0</v>
      </c>
      <c r="N166" s="27">
        <v>5</v>
      </c>
      <c r="O166" s="11" t="s">
        <v>11</v>
      </c>
      <c r="P166" s="11" t="s">
        <v>12</v>
      </c>
      <c r="Q166" s="11" t="s">
        <v>12</v>
      </c>
      <c r="R166" s="11" t="s">
        <v>11</v>
      </c>
      <c r="S166" s="11" t="s">
        <v>12</v>
      </c>
      <c r="T166" s="17">
        <v>5</v>
      </c>
      <c r="U166" s="28">
        <v>0</v>
      </c>
      <c r="V166" s="17">
        <v>0</v>
      </c>
      <c r="W166" s="17">
        <v>5</v>
      </c>
      <c r="X166" s="17" t="s">
        <v>12</v>
      </c>
      <c r="Y166" s="17" t="s">
        <v>16</v>
      </c>
      <c r="Z166" s="17" t="s">
        <v>13</v>
      </c>
      <c r="AA166" s="17" t="s">
        <v>13</v>
      </c>
      <c r="AB166" s="17" t="s">
        <v>13</v>
      </c>
      <c r="AC166" s="17" t="s">
        <v>13</v>
      </c>
      <c r="AD166" s="16" t="s">
        <v>13</v>
      </c>
      <c r="AE166" s="16" t="s">
        <v>178</v>
      </c>
      <c r="AF166" s="16" t="s">
        <v>179</v>
      </c>
      <c r="AG166" s="16" t="s">
        <v>178</v>
      </c>
      <c r="AH166" s="16" t="s">
        <v>179</v>
      </c>
    </row>
    <row r="167" spans="1:34">
      <c r="A167" s="29">
        <v>18817</v>
      </c>
      <c r="B167" s="126" t="s">
        <v>17</v>
      </c>
      <c r="C167" s="29" t="s">
        <v>6</v>
      </c>
      <c r="D167" s="15" t="s">
        <v>7</v>
      </c>
      <c r="E167" s="10">
        <v>10</v>
      </c>
      <c r="F167" s="10" t="s">
        <v>231</v>
      </c>
      <c r="G167" s="10" t="s">
        <v>183</v>
      </c>
      <c r="H167" s="10" t="s">
        <v>2500</v>
      </c>
      <c r="I167" s="10" t="s">
        <v>9</v>
      </c>
      <c r="J167" s="10" t="s">
        <v>65</v>
      </c>
      <c r="K167" s="27">
        <v>5</v>
      </c>
      <c r="L167" s="28">
        <v>0.2</v>
      </c>
      <c r="M167" s="11">
        <v>1</v>
      </c>
      <c r="N167" s="27">
        <v>4</v>
      </c>
      <c r="O167" s="11" t="s">
        <v>11</v>
      </c>
      <c r="P167" s="11" t="s">
        <v>12</v>
      </c>
      <c r="Q167" s="11" t="s">
        <v>12</v>
      </c>
      <c r="R167" s="11" t="s">
        <v>11</v>
      </c>
      <c r="S167" s="11" t="s">
        <v>11</v>
      </c>
      <c r="T167" s="17">
        <v>5</v>
      </c>
      <c r="U167" s="28">
        <v>0</v>
      </c>
      <c r="V167" s="17">
        <v>0</v>
      </c>
      <c r="W167" s="17">
        <v>5</v>
      </c>
      <c r="X167" s="17" t="s">
        <v>12</v>
      </c>
      <c r="Y167" s="17" t="s">
        <v>14</v>
      </c>
      <c r="Z167" s="17" t="s">
        <v>13</v>
      </c>
      <c r="AA167" s="17" t="s">
        <v>13</v>
      </c>
      <c r="AB167" s="17" t="s">
        <v>13</v>
      </c>
      <c r="AC167" s="17" t="s">
        <v>13</v>
      </c>
      <c r="AD167" s="16" t="s">
        <v>13</v>
      </c>
      <c r="AE167" s="16" t="s">
        <v>178</v>
      </c>
      <c r="AF167" s="16" t="s">
        <v>179</v>
      </c>
      <c r="AG167" s="16" t="s">
        <v>250</v>
      </c>
      <c r="AH167" s="16" t="s">
        <v>251</v>
      </c>
    </row>
    <row r="168" spans="1:34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34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34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34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34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34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34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34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34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</sheetData>
  <conditionalFormatting sqref="E2:G167">
    <cfRule type="cellIs" dxfId="375" priority="16" operator="equal">
      <formula>0</formula>
    </cfRule>
  </conditionalFormatting>
  <conditionalFormatting sqref="H2:H167">
    <cfRule type="cellIs" dxfId="374" priority="17" operator="equal">
      <formula>"S"</formula>
    </cfRule>
  </conditionalFormatting>
  <conditionalFormatting sqref="L2:L167">
    <cfRule type="cellIs" dxfId="373" priority="18" operator="greaterThan">
      <formula>0.9999</formula>
    </cfRule>
  </conditionalFormatting>
  <conditionalFormatting sqref="O2:T167">
    <cfRule type="cellIs" dxfId="372" priority="10" operator="equal">
      <formula>"OUI"</formula>
    </cfRule>
    <cfRule type="cellIs" dxfId="371" priority="11" operator="equal">
      <formula>"Sí"</formula>
    </cfRule>
    <cfRule type="cellIs" dxfId="370" priority="12" operator="equal">
      <formula>"YES"</formula>
    </cfRule>
  </conditionalFormatting>
  <conditionalFormatting sqref="T2:T167">
    <cfRule type="cellIs" dxfId="369" priority="15" operator="equal">
      <formula>"1/0/1900"</formula>
    </cfRule>
  </conditionalFormatting>
  <conditionalFormatting sqref="U2:U167">
    <cfRule type="cellIs" dxfId="368" priority="14" operator="greaterThan">
      <formula>0.9999</formula>
    </cfRule>
  </conditionalFormatting>
  <conditionalFormatting sqref="V2:W167">
    <cfRule type="expression" dxfId="367" priority="13">
      <formula>AND(NOT($U2=""),$U2&gt;=$T2)</formula>
    </cfRule>
  </conditionalFormatting>
  <conditionalFormatting sqref="V2:AC167">
    <cfRule type="cellIs" dxfId="366" priority="2" operator="equal">
      <formula>"OUI"</formula>
    </cfRule>
    <cfRule type="cellIs" dxfId="365" priority="4" operator="equal">
      <formula>"Sí"</formula>
    </cfRule>
    <cfRule type="cellIs" dxfId="364" priority="5" operator="equal">
      <formula>"YES"</formula>
    </cfRule>
  </conditionalFormatting>
  <conditionalFormatting sqref="X2:X167">
    <cfRule type="cellIs" dxfId="363" priority="6" operator="equal">
      <formula>1</formula>
    </cfRule>
  </conditionalFormatting>
  <conditionalFormatting sqref="Y2:Y167">
    <cfRule type="cellIs" dxfId="362" priority="1" operator="equal">
      <formula>"Conforme"</formula>
    </cfRule>
    <cfRule type="cellIs" dxfId="361" priority="3" operator="equal">
      <formula>"Cumple"</formula>
    </cfRule>
    <cfRule type="cellIs" dxfId="360" priority="7" operator="equal">
      <formula>"Compliant"</formula>
    </cfRule>
  </conditionalFormatting>
  <conditionalFormatting sqref="Z2:AH167">
    <cfRule type="cellIs" dxfId="359" priority="8" operator="equal">
      <formula>"YES"</formula>
    </cfRule>
    <cfRule type="cellIs" dxfId="358" priority="9" operator="equal">
      <formula>TRUE</formula>
    </cfRule>
  </conditionalFormatting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5F75F-0DD0-4043-BDC8-CF89C228879B}">
  <dimension ref="A2:H21"/>
  <sheetViews>
    <sheetView workbookViewId="0">
      <selection activeCell="D2" sqref="D2"/>
    </sheetView>
  </sheetViews>
  <sheetFormatPr defaultColWidth="9" defaultRowHeight="14.4"/>
  <cols>
    <col min="1" max="1" width="20.21875" style="118" customWidth="1"/>
    <col min="2" max="2" width="21.5546875" style="118" bestFit="1" customWidth="1"/>
    <col min="3" max="3" width="21.21875" style="118" customWidth="1"/>
    <col min="4" max="4" width="20.5546875" style="118" customWidth="1"/>
    <col min="5" max="5" width="18.5546875" style="118" customWidth="1"/>
    <col min="6" max="6" width="9" style="118"/>
    <col min="7" max="7" width="15.109375" style="118" customWidth="1"/>
    <col min="8" max="8" width="14.109375" style="118" bestFit="1" customWidth="1"/>
    <col min="9" max="16384" width="9" style="118"/>
  </cols>
  <sheetData>
    <row r="2" spans="1:8">
      <c r="C2" s="116" t="s">
        <v>2257</v>
      </c>
      <c r="D2" s="125"/>
    </row>
    <row r="4" spans="1:8" ht="28.8">
      <c r="A4" s="119" t="s">
        <v>137</v>
      </c>
      <c r="B4" s="119" t="s">
        <v>2262</v>
      </c>
      <c r="C4" s="119" t="s">
        <v>140</v>
      </c>
      <c r="D4" s="119" t="s">
        <v>2248</v>
      </c>
      <c r="E4" s="119" t="s">
        <v>2430</v>
      </c>
      <c r="G4" s="120" t="s">
        <v>2436</v>
      </c>
      <c r="H4" s="120" t="s">
        <v>2332</v>
      </c>
    </row>
    <row r="5" spans="1:8">
      <c r="A5" s="116" t="str">
        <f>IF(D2="","",VLOOKUP(D2,'District Data'!A1:AX43,1,FALSE))</f>
        <v/>
      </c>
      <c r="B5" s="116" t="str">
        <f>IF($D$2="","",VLOOKUP($D$2,'District Data'!A1:AX43,4,FALSE))</f>
        <v/>
      </c>
      <c r="C5" s="116" t="str">
        <f>IF(D2="","",VLOOKUP(D2,Numbers!O1:R43,4,FALSE))</f>
        <v/>
      </c>
      <c r="D5" s="116" t="str">
        <f>IF(D2="","",VLOOKUP(C5,Numbers!K1:L9,2,FALSE))</f>
        <v/>
      </c>
      <c r="E5" s="116" t="str">
        <f>IF(D2="","",VLOOKUP(D2,'District Data'!A1:AX43,5,FALSE))</f>
        <v/>
      </c>
      <c r="G5" s="13" t="str">
        <f>IF(D2="","",VLOOKUP(D2,'District Data'!A1:AX43,48,FALSE))</f>
        <v/>
      </c>
      <c r="H5" s="13" t="str">
        <f>IF(D2="","",VLOOKUP(D2,'District Data'!A1:AX43,50,FALSE))</f>
        <v/>
      </c>
    </row>
    <row r="7" spans="1:8" ht="43.2">
      <c r="A7" s="121" t="s">
        <v>2434</v>
      </c>
      <c r="B7" s="121" t="s">
        <v>2431</v>
      </c>
      <c r="C7" s="121" t="s">
        <v>2432</v>
      </c>
      <c r="D7" s="121" t="s">
        <v>2433</v>
      </c>
      <c r="G7" s="121" t="s">
        <v>2435</v>
      </c>
    </row>
    <row r="8" spans="1:8">
      <c r="A8" s="117" t="str">
        <f>IF(D2="","",VLOOKUP(D2,'District Data'!A1:AX43,9,FALSE))</f>
        <v/>
      </c>
      <c r="B8" s="116" t="str">
        <f>IF(D2="","",VLOOKUP(D2,'District Data'!A1:AX43,10,FALSE))</f>
        <v/>
      </c>
      <c r="C8" s="37" t="str">
        <f>IF(D2="","",VLOOKUP(D2,'District Data'!A1:AX43,11,FALSE))</f>
        <v/>
      </c>
      <c r="D8" s="116" t="str">
        <f>IF(D2="","",VLOOKUP(D2,'District Data'!A1:AX43,12,FALSE))</f>
        <v/>
      </c>
      <c r="G8" s="13" t="str">
        <f>IF(D2="","",VLOOKUP(D2,'District Data'!A1:AX43,40,FALSE))</f>
        <v/>
      </c>
    </row>
    <row r="10" spans="1:8" ht="43.2">
      <c r="A10" s="122" t="s">
        <v>2437</v>
      </c>
      <c r="B10" s="122" t="s">
        <v>2439</v>
      </c>
      <c r="C10" s="122" t="s">
        <v>2438</v>
      </c>
      <c r="D10" s="122" t="s">
        <v>2440</v>
      </c>
      <c r="G10" s="122" t="s">
        <v>2441</v>
      </c>
    </row>
    <row r="11" spans="1:8">
      <c r="A11" s="116" t="str">
        <f>IF(D2="","",VLOOKUP(D2,'District Data'!A1:AX43,22,FALSE))</f>
        <v/>
      </c>
      <c r="B11" s="116" t="str">
        <f>IF(D2="","",VLOOKUP(D2,'District Data'!A1:AX43,26,FALSE))</f>
        <v/>
      </c>
      <c r="C11" s="116" t="str">
        <f>IF(D2="","",VLOOKUP(D2,'District Data'!A1:AX43,34,FALSE))</f>
        <v/>
      </c>
      <c r="D11" s="116" t="str">
        <f>IF(D2="","",VLOOKUP(D2,'District Data'!A1:AX43,30,FALSE))</f>
        <v/>
      </c>
      <c r="G11" s="142" t="str">
        <f>IF(D2="","",VLOOKUP(D2,'District Data'!A1:AX43,46,FALSE))</f>
        <v/>
      </c>
    </row>
    <row r="12" spans="1:8">
      <c r="A12" s="37" t="str">
        <f>IF(D2="","",VLOOKUP(D2,'District Data'!A1:AX43,23,FALSE))</f>
        <v/>
      </c>
      <c r="B12" s="37" t="str">
        <f>IF(D2="","",VLOOKUP(D2,'District Data'!A1:AX43,27,FALSE))</f>
        <v/>
      </c>
      <c r="C12" s="37" t="str">
        <f>IF(D2="","",VLOOKUP(D2,'District Data'!A1:AX43,35,FALSE))</f>
        <v/>
      </c>
      <c r="D12" s="37" t="str">
        <f>IF(D2="","",VLOOKUP(D2,'District Data'!A1:AX43,31,FALSE))</f>
        <v/>
      </c>
      <c r="G12" s="143"/>
    </row>
    <row r="14" spans="1:8" ht="43.2">
      <c r="A14" s="123" t="s">
        <v>2442</v>
      </c>
      <c r="B14" s="123" t="s">
        <v>2443</v>
      </c>
      <c r="C14" s="123" t="s">
        <v>2444</v>
      </c>
      <c r="D14" s="123" t="s">
        <v>2445</v>
      </c>
      <c r="G14" s="123" t="s">
        <v>2446</v>
      </c>
    </row>
    <row r="15" spans="1:8">
      <c r="A15" s="116" t="str">
        <f>IF(D2="","",VLOOKUP(D2,'District Data'!A1:AX43,13,FALSE))</f>
        <v/>
      </c>
      <c r="B15" s="116" t="str">
        <f>IF(D2="","",VLOOKUP(D2,'District Data'!A1:AX43,14,FALSE))</f>
        <v/>
      </c>
      <c r="C15" s="37" t="str">
        <f>IF(D2="","",VLOOKUP(D2,'District Data'!A1:AX43,15,FALSE))</f>
        <v/>
      </c>
      <c r="D15" s="116" t="str">
        <f>IF(D2="","",VLOOKUP(D2,'District Data'!A1:AX43,16,FALSE))</f>
        <v/>
      </c>
      <c r="G15" s="13" t="str">
        <f>IF(D2="","",VLOOKUP(D2,'District Data'!A1:AX43,42,FALSE))</f>
        <v/>
      </c>
    </row>
    <row r="17" spans="1:7" ht="43.2">
      <c r="A17" s="120" t="s">
        <v>2447</v>
      </c>
      <c r="B17" s="120" t="s">
        <v>2448</v>
      </c>
      <c r="C17" s="120" t="s">
        <v>2449</v>
      </c>
      <c r="D17" s="120" t="s">
        <v>2450</v>
      </c>
      <c r="G17" s="120" t="s">
        <v>2451</v>
      </c>
    </row>
    <row r="18" spans="1:7">
      <c r="A18" s="116" t="str">
        <f>IF(D2="","",2)</f>
        <v/>
      </c>
      <c r="B18" s="116" t="str">
        <f>IF(D2="","",VLOOKUP(D2,'District Data'!A1:AX43,6,FALSE))</f>
        <v/>
      </c>
      <c r="C18" s="37" t="str">
        <f>IF(D2="","",VLOOKUP(D2,'District Data'!A1:AX43,7,FALSE))</f>
        <v/>
      </c>
      <c r="D18" s="116" t="str">
        <f>IF(D2="","",VLOOKUP(D2,'District Data'!A1:AX43,8,FALSE))</f>
        <v/>
      </c>
      <c r="G18" s="13" t="str">
        <f>IF(D2="","",VLOOKUP(D2,'District Data'!A1:AX43,38,FALSE))</f>
        <v/>
      </c>
    </row>
    <row r="20" spans="1:7" ht="43.2">
      <c r="A20" s="124" t="s">
        <v>2452</v>
      </c>
      <c r="B20" s="124" t="s">
        <v>2453</v>
      </c>
      <c r="C20" s="124" t="s">
        <v>2454</v>
      </c>
      <c r="D20" s="124" t="s">
        <v>2455</v>
      </c>
      <c r="G20" s="124" t="s">
        <v>2456</v>
      </c>
    </row>
    <row r="21" spans="1:7">
      <c r="A21" s="116" t="str">
        <f>IF(D2="","",VLOOKUP(D2,'District Data'!A1:AX43,17,FALSE))</f>
        <v/>
      </c>
      <c r="B21" s="116" t="str">
        <f>IF(D2="","",VLOOKUP(D2,'District Data'!A1:AX43,18,FALSE))</f>
        <v/>
      </c>
      <c r="C21" s="37" t="str">
        <f>IF(D2="","",VLOOKUP(D2,'District Data'!A1:AX43,19,FALSE))</f>
        <v/>
      </c>
      <c r="D21" s="116" t="str">
        <f>IF(D2="","",VLOOKUP(D2,'District Data'!A1:AX43,20,FALSE))</f>
        <v/>
      </c>
      <c r="G21" s="13" t="str">
        <f>IF(D2="","",VLOOKUP(D2,'District Data'!A1:AX43,44,FALSE))</f>
        <v/>
      </c>
    </row>
  </sheetData>
  <sheetProtection algorithmName="SHA-512" hashValue="1UyoQvpXOAErH/a5nLgR8e6FzVG+LKW8vEuUM1CyaLJw/Iv8n+b0LLUMVxgNDnnMJbb9rbPASHUHTKeRTUyqyw==" saltValue="SAMpzkAOsO3TntO2USqJVw==" spinCount="100000" sheet="1" objects="1" scenarios="1"/>
  <mergeCells count="1">
    <mergeCell ref="G11:G12"/>
  </mergeCells>
  <conditionalFormatting sqref="A12:D12">
    <cfRule type="cellIs" dxfId="56" priority="1" operator="equal">
      <formula>""</formula>
    </cfRule>
    <cfRule type="cellIs" dxfId="55" priority="2" operator="equal">
      <formula>1</formula>
    </cfRule>
    <cfRule type="cellIs" dxfId="54" priority="3" operator="equal">
      <formula>0</formula>
    </cfRule>
    <cfRule type="cellIs" dxfId="53" priority="4" operator="greaterThan">
      <formula>1</formula>
    </cfRule>
    <cfRule type="cellIs" dxfId="52" priority="5" operator="lessThan">
      <formula>1</formula>
    </cfRule>
  </conditionalFormatting>
  <conditionalFormatting sqref="A14:D14">
    <cfRule type="cellIs" dxfId="51" priority="64" operator="equal">
      <formula>3</formula>
    </cfRule>
    <cfRule type="cellIs" dxfId="50" priority="62" operator="equal">
      <formula>6</formula>
    </cfRule>
    <cfRule type="cellIs" dxfId="49" priority="63" operator="equal">
      <formula>5</formula>
    </cfRule>
    <cfRule type="cellIs" dxfId="48" priority="61" operator="equal">
      <formula>7</formula>
    </cfRule>
    <cfRule type="cellIs" dxfId="47" priority="60" operator="equal">
      <formula>8</formula>
    </cfRule>
    <cfRule type="cellIs" dxfId="46" priority="59" operator="equal">
      <formula>9</formula>
    </cfRule>
    <cfRule type="cellIs" dxfId="45" priority="58" operator="equal">
      <formula>10</formula>
    </cfRule>
    <cfRule type="cellIs" dxfId="44" priority="57" operator="equal">
      <formula>11</formula>
    </cfRule>
    <cfRule type="cellIs" dxfId="43" priority="56" operator="equal">
      <formula>12</formula>
    </cfRule>
    <cfRule type="cellIs" dxfId="42" priority="65" operator="equal">
      <formula>4</formula>
    </cfRule>
  </conditionalFormatting>
  <conditionalFormatting sqref="C8">
    <cfRule type="cellIs" dxfId="41" priority="80" operator="lessThan">
      <formula>1</formula>
    </cfRule>
    <cfRule type="cellIs" dxfId="40" priority="79" operator="greaterThan">
      <formula>1</formula>
    </cfRule>
    <cfRule type="cellIs" dxfId="39" priority="78" operator="equal">
      <formula>0</formula>
    </cfRule>
    <cfRule type="cellIs" dxfId="38" priority="77" operator="equal">
      <formula>1</formula>
    </cfRule>
    <cfRule type="cellIs" dxfId="37" priority="76" operator="equal">
      <formula>""</formula>
    </cfRule>
  </conditionalFormatting>
  <conditionalFormatting sqref="C15">
    <cfRule type="cellIs" dxfId="36" priority="11" operator="equal">
      <formula>""</formula>
    </cfRule>
    <cfRule type="cellIs" dxfId="35" priority="12" operator="equal">
      <formula>1</formula>
    </cfRule>
    <cfRule type="cellIs" dxfId="34" priority="14" operator="greaterThan">
      <formula>1</formula>
    </cfRule>
    <cfRule type="cellIs" dxfId="33" priority="15" operator="lessThan">
      <formula>1</formula>
    </cfRule>
    <cfRule type="cellIs" dxfId="32" priority="13" operator="equal">
      <formula>0</formula>
    </cfRule>
  </conditionalFormatting>
  <conditionalFormatting sqref="C18">
    <cfRule type="cellIs" dxfId="31" priority="25" operator="lessThan">
      <formula>1</formula>
    </cfRule>
    <cfRule type="cellIs" dxfId="30" priority="24" operator="greaterThan">
      <formula>1</formula>
    </cfRule>
    <cfRule type="cellIs" dxfId="29" priority="23" operator="equal">
      <formula>0</formula>
    </cfRule>
    <cfRule type="cellIs" dxfId="28" priority="22" operator="equal">
      <formula>1</formula>
    </cfRule>
    <cfRule type="cellIs" dxfId="27" priority="21" operator="equal">
      <formula>""</formula>
    </cfRule>
  </conditionalFormatting>
  <conditionalFormatting sqref="C21">
    <cfRule type="cellIs" dxfId="26" priority="16" operator="equal">
      <formula>""</formula>
    </cfRule>
    <cfRule type="cellIs" dxfId="25" priority="17" operator="equal">
      <formula>1</formula>
    </cfRule>
    <cfRule type="cellIs" dxfId="24" priority="18" operator="equal">
      <formula>0</formula>
    </cfRule>
    <cfRule type="cellIs" dxfId="23" priority="19" operator="greaterThan">
      <formula>1</formula>
    </cfRule>
    <cfRule type="cellIs" dxfId="22" priority="20" operator="lessThan">
      <formula>1</formula>
    </cfRule>
  </conditionalFormatting>
  <conditionalFormatting sqref="G8">
    <cfRule type="cellIs" dxfId="21" priority="40" operator="equal">
      <formula>"yes"</formula>
    </cfRule>
    <cfRule type="cellIs" dxfId="20" priority="39" operator="equal">
      <formula>"no"</formula>
    </cfRule>
  </conditionalFormatting>
  <conditionalFormatting sqref="G11">
    <cfRule type="cellIs" dxfId="19" priority="38" operator="equal">
      <formula>"yes"</formula>
    </cfRule>
    <cfRule type="cellIs" dxfId="18" priority="37" operator="equal">
      <formula>"no"</formula>
    </cfRule>
  </conditionalFormatting>
  <conditionalFormatting sqref="G14">
    <cfRule type="cellIs" dxfId="17" priority="46" operator="equal">
      <formula>12</formula>
    </cfRule>
    <cfRule type="cellIs" dxfId="16" priority="47" operator="equal">
      <formula>11</formula>
    </cfRule>
    <cfRule type="cellIs" dxfId="15" priority="48" operator="equal">
      <formula>10</formula>
    </cfRule>
    <cfRule type="cellIs" dxfId="14" priority="50" operator="equal">
      <formula>8</formula>
    </cfRule>
    <cfRule type="cellIs" dxfId="13" priority="51" operator="equal">
      <formula>7</formula>
    </cfRule>
    <cfRule type="cellIs" dxfId="12" priority="52" operator="equal">
      <formula>6</formula>
    </cfRule>
    <cfRule type="cellIs" dxfId="11" priority="53" operator="equal">
      <formula>5</formula>
    </cfRule>
    <cfRule type="cellIs" dxfId="10" priority="54" operator="equal">
      <formula>3</formula>
    </cfRule>
    <cfRule type="cellIs" dxfId="9" priority="55" operator="equal">
      <formula>4</formula>
    </cfRule>
    <cfRule type="cellIs" dxfId="8" priority="49" operator="equal">
      <formula>9</formula>
    </cfRule>
  </conditionalFormatting>
  <conditionalFormatting sqref="G15">
    <cfRule type="cellIs" dxfId="7" priority="36" operator="equal">
      <formula>"yes"</formula>
    </cfRule>
    <cfRule type="cellIs" dxfId="6" priority="35" operator="equal">
      <formula>"no"</formula>
    </cfRule>
  </conditionalFormatting>
  <conditionalFormatting sqref="G18">
    <cfRule type="cellIs" dxfId="5" priority="34" operator="equal">
      <formula>"yes"</formula>
    </cfRule>
    <cfRule type="cellIs" dxfId="4" priority="33" operator="equal">
      <formula>"no"</formula>
    </cfRule>
  </conditionalFormatting>
  <conditionalFormatting sqref="G21">
    <cfRule type="cellIs" dxfId="3" priority="32" operator="equal">
      <formula>"yes"</formula>
    </cfRule>
    <cfRule type="cellIs" dxfId="2" priority="31" operator="equal">
      <formula>"no"</formula>
    </cfRule>
  </conditionalFormatting>
  <conditionalFormatting sqref="G5:H5">
    <cfRule type="cellIs" dxfId="1" priority="41" operator="equal">
      <formula>"no"</formula>
    </cfRule>
    <cfRule type="cellIs" dxfId="0" priority="42" operator="equal">
      <formula>"yes"</formula>
    </cfRule>
  </conditionalFormatting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685ADBB-7BFD-4E2A-8932-B61737F751E5}">
          <x14:formula1>
            <xm:f>Numbers!$D$2:$D$43</xm:f>
          </x14:formula1>
          <xm:sqref>D2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E0958-0649-4A85-933B-ADD609C9067C}">
  <dimension ref="A1:AL167"/>
  <sheetViews>
    <sheetView topLeftCell="Y1" workbookViewId="0">
      <selection activeCell="AD15" sqref="AD15"/>
    </sheetView>
  </sheetViews>
  <sheetFormatPr defaultColWidth="8.88671875" defaultRowHeight="14.4"/>
  <cols>
    <col min="1" max="1" width="13.109375" style="36" bestFit="1" customWidth="1"/>
    <col min="2" max="2" width="19" style="36" bestFit="1" customWidth="1"/>
    <col min="3" max="3" width="14.88671875" style="36" bestFit="1" customWidth="1"/>
    <col min="4" max="4" width="12.21875" style="36" bestFit="1" customWidth="1"/>
    <col min="5" max="5" width="12.6640625" style="36" bestFit="1" customWidth="1"/>
    <col min="6" max="6" width="21.77734375" style="36" bestFit="1" customWidth="1"/>
    <col min="7" max="7" width="20.21875" style="36" bestFit="1" customWidth="1"/>
    <col min="8" max="8" width="10.6640625" style="36" bestFit="1" customWidth="1"/>
    <col min="9" max="9" width="16.21875" style="36" bestFit="1" customWidth="1"/>
    <col min="10" max="10" width="13.44140625" style="36" bestFit="1" customWidth="1"/>
    <col min="11" max="11" width="20.44140625" style="36" bestFit="1" customWidth="1"/>
    <col min="12" max="12" width="31.6640625" style="36" bestFit="1" customWidth="1"/>
    <col min="13" max="13" width="25.44140625" style="36" bestFit="1" customWidth="1"/>
    <col min="14" max="14" width="23.33203125" style="36" bestFit="1" customWidth="1"/>
    <col min="15" max="15" width="22.21875" style="36" bestFit="1" customWidth="1"/>
    <col min="16" max="16" width="36.6640625" style="36" bestFit="1" customWidth="1"/>
    <col min="17" max="17" width="43" style="36" bestFit="1" customWidth="1"/>
    <col min="18" max="18" width="36.77734375" style="36" bestFit="1" customWidth="1"/>
    <col min="19" max="19" width="35.44140625" style="36" bestFit="1" customWidth="1"/>
    <col min="20" max="20" width="24" style="36" bestFit="1" customWidth="1"/>
    <col min="21" max="21" width="27.33203125" style="36" bestFit="1" customWidth="1"/>
    <col min="22" max="22" width="27.44140625" style="36" bestFit="1" customWidth="1"/>
    <col min="23" max="23" width="25.109375" style="36" bestFit="1" customWidth="1"/>
    <col min="24" max="24" width="21.21875" style="36" bestFit="1" customWidth="1"/>
    <col min="25" max="25" width="27.109375" style="36" bestFit="1" customWidth="1"/>
    <col min="26" max="26" width="30.44140625" style="36" bestFit="1" customWidth="1"/>
    <col min="27" max="27" width="33.21875" style="36" bestFit="1" customWidth="1"/>
    <col min="28" max="28" width="28.6640625" style="36" bestFit="1" customWidth="1"/>
    <col min="29" max="29" width="14.44140625" style="36" bestFit="1" customWidth="1"/>
    <col min="30" max="30" width="20.77734375" style="36" bestFit="1" customWidth="1"/>
    <col min="31" max="31" width="21.44140625" style="36" bestFit="1" customWidth="1"/>
    <col min="32" max="32" width="20.109375" style="36" bestFit="1" customWidth="1"/>
    <col min="33" max="33" width="16.33203125" style="36" bestFit="1" customWidth="1"/>
    <col min="34" max="34" width="23.44140625" style="36" bestFit="1" customWidth="1"/>
    <col min="35" max="35" width="29.88671875" style="36" bestFit="1" customWidth="1"/>
    <col min="36" max="36" width="29.33203125" style="36" bestFit="1" customWidth="1"/>
    <col min="37" max="37" width="27.21875" style="36" bestFit="1" customWidth="1"/>
    <col min="38" max="38" width="26.77734375" style="36" bestFit="1" customWidth="1"/>
    <col min="39" max="16384" width="8.88671875" style="36"/>
  </cols>
  <sheetData>
    <row r="1" spans="1:38">
      <c r="A1" s="128" t="s">
        <v>138</v>
      </c>
      <c r="B1" s="128" t="s">
        <v>139</v>
      </c>
      <c r="C1" s="128" t="s">
        <v>156</v>
      </c>
      <c r="D1" s="128" t="s">
        <v>157</v>
      </c>
      <c r="E1" s="128" t="s">
        <v>137</v>
      </c>
      <c r="F1" s="128" t="s">
        <v>158</v>
      </c>
      <c r="G1" s="128" t="s">
        <v>159</v>
      </c>
      <c r="H1" s="128" t="s">
        <v>160</v>
      </c>
      <c r="I1" s="128" t="s">
        <v>161</v>
      </c>
      <c r="J1" s="128" t="s">
        <v>162</v>
      </c>
      <c r="K1" s="129" t="s">
        <v>141</v>
      </c>
      <c r="L1" s="130" t="s">
        <v>148</v>
      </c>
      <c r="M1" s="130" t="s">
        <v>163</v>
      </c>
      <c r="N1" s="129" t="s">
        <v>164</v>
      </c>
      <c r="O1" s="131" t="s">
        <v>142</v>
      </c>
      <c r="P1" s="131" t="s">
        <v>264</v>
      </c>
      <c r="Q1" s="131" t="s">
        <v>263</v>
      </c>
      <c r="R1" s="131" t="s">
        <v>262</v>
      </c>
      <c r="S1" s="131" t="s">
        <v>155</v>
      </c>
      <c r="T1" s="132" t="s">
        <v>145</v>
      </c>
      <c r="U1" s="133" t="s">
        <v>165</v>
      </c>
      <c r="V1" s="132" t="s">
        <v>146</v>
      </c>
      <c r="W1" s="132" t="s">
        <v>147</v>
      </c>
      <c r="X1" s="134" t="s">
        <v>166</v>
      </c>
      <c r="Y1" s="135" t="s">
        <v>150</v>
      </c>
      <c r="Z1" s="135" t="s">
        <v>151</v>
      </c>
      <c r="AA1" s="135" t="s">
        <v>261</v>
      </c>
      <c r="AB1" s="135" t="s">
        <v>153</v>
      </c>
      <c r="AC1" s="135" t="s">
        <v>0</v>
      </c>
      <c r="AD1" s="136" t="s">
        <v>1</v>
      </c>
      <c r="AE1" s="131" t="s">
        <v>2</v>
      </c>
      <c r="AF1" s="132" t="s">
        <v>3</v>
      </c>
      <c r="AG1" s="137" t="s">
        <v>4</v>
      </c>
      <c r="AH1" s="137" t="s">
        <v>167</v>
      </c>
      <c r="AI1" s="132" t="s">
        <v>168</v>
      </c>
      <c r="AJ1" s="132" t="s">
        <v>169</v>
      </c>
      <c r="AK1" s="132" t="s">
        <v>170</v>
      </c>
      <c r="AL1" s="138" t="s">
        <v>171</v>
      </c>
    </row>
    <row r="2" spans="1:38">
      <c r="A2" s="103">
        <f>'Council Raw Data'!A2</f>
        <v>652</v>
      </c>
      <c r="B2" s="103" t="str">
        <f>'Council Raw Data'!B2</f>
        <v>Omaha</v>
      </c>
      <c r="C2" s="103" t="str">
        <f>'Council Raw Data'!C2</f>
        <v>Nebraska</v>
      </c>
      <c r="D2" s="103" t="str">
        <f>'Council Raw Data'!D2</f>
        <v>US</v>
      </c>
      <c r="E2" s="103">
        <f>'Council Raw Data'!E2</f>
        <v>32</v>
      </c>
      <c r="F2" s="103" t="str">
        <f>'Council Raw Data'!F2</f>
        <v>594</v>
      </c>
      <c r="G2" s="103" t="str">
        <f>'Council Raw Data'!G2</f>
        <v>Region 8</v>
      </c>
      <c r="H2" s="103" t="str">
        <f>'Council Raw Data'!H2</f>
        <v>A</v>
      </c>
      <c r="I2" s="103" t="str">
        <f>'Council Raw Data'!I2</f>
        <v>Regular</v>
      </c>
      <c r="J2" s="103" t="str">
        <f>'Council Raw Data'!J2</f>
        <v>E</v>
      </c>
      <c r="K2" s="103">
        <f>'Council Raw Data'!K2</f>
        <v>8</v>
      </c>
      <c r="L2" s="104">
        <f>'Council Raw Data'!L2</f>
        <v>0</v>
      </c>
      <c r="M2" s="103">
        <f>'Council Raw Data'!M2</f>
        <v>0</v>
      </c>
      <c r="N2" s="103">
        <f>'Council Raw Data'!N2</f>
        <v>8</v>
      </c>
      <c r="O2" s="103" t="str">
        <f>'Council Raw Data'!O2</f>
        <v>NO</v>
      </c>
      <c r="P2" s="103" t="str">
        <f>'Council Raw Data'!P2</f>
        <v>NO</v>
      </c>
      <c r="Q2" s="103" t="str">
        <f>'Council Raw Data'!Q2</f>
        <v>NO</v>
      </c>
      <c r="R2" s="103" t="str">
        <f>'Council Raw Data'!R2</f>
        <v>NO</v>
      </c>
      <c r="S2" s="103" t="str">
        <f>'Council Raw Data'!S2</f>
        <v>NO</v>
      </c>
      <c r="T2" s="103">
        <f>'Council Raw Data'!T2</f>
        <v>8</v>
      </c>
      <c r="U2" s="104">
        <f>'Council Raw Data'!U2</f>
        <v>0</v>
      </c>
      <c r="V2" s="103">
        <f>'Council Raw Data'!V2</f>
        <v>0</v>
      </c>
      <c r="W2" s="103">
        <f>'Council Raw Data'!W2</f>
        <v>8</v>
      </c>
      <c r="X2" s="103" t="str">
        <f>'Council Raw Data'!X2</f>
        <v>YES</v>
      </c>
      <c r="Y2" s="103"/>
      <c r="Z2" s="103"/>
      <c r="AA2" s="103"/>
      <c r="AB2" s="103"/>
      <c r="AC2" s="103" t="str">
        <f>'Council Raw Data'!Y2</f>
        <v>Not Compliant</v>
      </c>
      <c r="AD2" s="103" t="str">
        <f>IF('Council Raw Data'!Z2="","NO",'Council Raw Data'!Z2)</f>
        <v>NO</v>
      </c>
      <c r="AE2" s="103" t="str">
        <f>IF('Council Raw Data'!AA2="","NO",'Council Raw Data'!AA2)</f>
        <v>NO</v>
      </c>
      <c r="AF2" s="103" t="str">
        <f>IF('Council Raw Data'!AB2="","NO",'Council Raw Data'!AB2)</f>
        <v>NO</v>
      </c>
      <c r="AG2" s="103" t="str">
        <f>IF('Council Raw Data'!AC2="","NO",'Council Raw Data'!AC2)</f>
        <v>NO</v>
      </c>
      <c r="AH2" s="103" t="str">
        <f>'Council Raw Data'!AD2</f>
        <v/>
      </c>
      <c r="AI2" s="103" t="str">
        <f>'Council Raw Data'!AE2</f>
        <v>Neil Pfeifer</v>
      </c>
      <c r="AJ2" s="103" t="str">
        <f>'Council Raw Data'!AF2</f>
        <v>neil.pfeifer@kofc.org</v>
      </c>
      <c r="AK2" s="103" t="str">
        <f>'Council Raw Data'!AG2</f>
        <v>Neil Pfeifer</v>
      </c>
      <c r="AL2" s="105" t="str">
        <f>'Council Raw Data'!AH2</f>
        <v>neil.pfeifer@kofc.org</v>
      </c>
    </row>
    <row r="3" spans="1:38">
      <c r="A3" s="106">
        <f>'Council Raw Data'!A3</f>
        <v>701</v>
      </c>
      <c r="B3" s="106" t="str">
        <f>'Council Raw Data'!B3</f>
        <v>O Neil</v>
      </c>
      <c r="C3" s="106" t="str">
        <f>'Council Raw Data'!C3</f>
        <v>Nebraska</v>
      </c>
      <c r="D3" s="106" t="str">
        <f>'Council Raw Data'!D3</f>
        <v>US</v>
      </c>
      <c r="E3" s="106">
        <f>'Council Raw Data'!E3</f>
        <v>26</v>
      </c>
      <c r="F3" s="106" t="str">
        <f>'Council Raw Data'!F3</f>
        <v>602</v>
      </c>
      <c r="G3" s="106" t="str">
        <f>'Council Raw Data'!G3</f>
        <v>Region 3</v>
      </c>
      <c r="H3" s="106" t="str">
        <f>'Council Raw Data'!H3</f>
        <v>A</v>
      </c>
      <c r="I3" s="106" t="str">
        <f>'Council Raw Data'!I3</f>
        <v>Regular</v>
      </c>
      <c r="J3" s="106" t="str">
        <f>'Council Raw Data'!J3</f>
        <v>E</v>
      </c>
      <c r="K3" s="106">
        <f>'Council Raw Data'!K3</f>
        <v>11</v>
      </c>
      <c r="L3" s="107">
        <f>'Council Raw Data'!L3</f>
        <v>9.0909090909090912E-2</v>
      </c>
      <c r="M3" s="106">
        <f>'Council Raw Data'!M3</f>
        <v>1</v>
      </c>
      <c r="N3" s="106">
        <f>'Council Raw Data'!N3</f>
        <v>10</v>
      </c>
      <c r="O3" s="106" t="str">
        <f>'Council Raw Data'!O3</f>
        <v>NO</v>
      </c>
      <c r="P3" s="106" t="str">
        <f>'Council Raw Data'!P3</f>
        <v>YES</v>
      </c>
      <c r="Q3" s="106" t="str">
        <f>'Council Raw Data'!Q3</f>
        <v>YES</v>
      </c>
      <c r="R3" s="106" t="str">
        <f>'Council Raw Data'!R3</f>
        <v>NO</v>
      </c>
      <c r="S3" s="106" t="str">
        <f>'Council Raw Data'!S3</f>
        <v>YES</v>
      </c>
      <c r="T3" s="106">
        <f>'Council Raw Data'!T3</f>
        <v>12</v>
      </c>
      <c r="U3" s="107">
        <f>'Council Raw Data'!U3</f>
        <v>0</v>
      </c>
      <c r="V3" s="106">
        <f>'Council Raw Data'!V3</f>
        <v>0</v>
      </c>
      <c r="W3" s="106">
        <f>'Council Raw Data'!W3</f>
        <v>12</v>
      </c>
      <c r="X3" s="106" t="str">
        <f>'Council Raw Data'!X3</f>
        <v>YES</v>
      </c>
      <c r="Y3" s="106"/>
      <c r="Z3" s="106"/>
      <c r="AA3" s="106"/>
      <c r="AB3" s="106"/>
      <c r="AC3" s="106" t="str">
        <f>'Council Raw Data'!Y3</f>
        <v>Compliant</v>
      </c>
      <c r="AD3" s="103" t="str">
        <f>IF('Council Raw Data'!Z3="","NO",'Council Raw Data'!Z3)</f>
        <v>NO</v>
      </c>
      <c r="AE3" s="103" t="str">
        <f>IF('Council Raw Data'!AA3="","NO",'Council Raw Data'!AA3)</f>
        <v>NO</v>
      </c>
      <c r="AF3" s="103" t="str">
        <f>IF('Council Raw Data'!AB3="","NO",'Council Raw Data'!AB3)</f>
        <v>NO</v>
      </c>
      <c r="AG3" s="103" t="str">
        <f>IF('Council Raw Data'!AC3="","NO",'Council Raw Data'!AC3)</f>
        <v>NO</v>
      </c>
      <c r="AH3" s="106" t="str">
        <f>'Council Raw Data'!AD3</f>
        <v/>
      </c>
      <c r="AI3" s="106" t="str">
        <f>'Council Raw Data'!AE3</f>
        <v>Anthony Swanson</v>
      </c>
      <c r="AJ3" s="106" t="str">
        <f>'Council Raw Data'!AF3</f>
        <v>anthony.swanson@kofc.org</v>
      </c>
      <c r="AK3" s="106" t="str">
        <f>'Council Raw Data'!AG3</f>
        <v>Aaron Schock</v>
      </c>
      <c r="AL3" s="108" t="str">
        <f>'Council Raw Data'!AH3</f>
        <v>aaron.schock@kofc.org</v>
      </c>
    </row>
    <row r="4" spans="1:38">
      <c r="A4" s="109">
        <f>'Council Raw Data'!A4</f>
        <v>833</v>
      </c>
      <c r="B4" s="109" t="str">
        <f>'Council Raw Data'!B4</f>
        <v>Lincoln</v>
      </c>
      <c r="C4" s="109" t="str">
        <f>'Council Raw Data'!C4</f>
        <v>Nebraska</v>
      </c>
      <c r="D4" s="109" t="str">
        <f>'Council Raw Data'!D4</f>
        <v>US</v>
      </c>
      <c r="E4" s="109">
        <f>'Council Raw Data'!E4</f>
        <v>9</v>
      </c>
      <c r="F4" s="109" t="str">
        <f>'Council Raw Data'!F4</f>
        <v>595</v>
      </c>
      <c r="G4" s="109" t="str">
        <f>'Council Raw Data'!G4</f>
        <v>Region 1</v>
      </c>
      <c r="H4" s="109" t="str">
        <f>'Council Raw Data'!H4</f>
        <v>A</v>
      </c>
      <c r="I4" s="109" t="str">
        <f>'Council Raw Data'!I4</f>
        <v>Regular</v>
      </c>
      <c r="J4" s="109" t="str">
        <f>'Council Raw Data'!J4</f>
        <v>E</v>
      </c>
      <c r="K4" s="109">
        <f>'Council Raw Data'!K4</f>
        <v>13</v>
      </c>
      <c r="L4" s="110">
        <f>'Council Raw Data'!L4</f>
        <v>7.6923076923076927E-2</v>
      </c>
      <c r="M4" s="109">
        <f>'Council Raw Data'!M4</f>
        <v>1</v>
      </c>
      <c r="N4" s="109">
        <f>'Council Raw Data'!N4</f>
        <v>12</v>
      </c>
      <c r="O4" s="109" t="str">
        <f>'Council Raw Data'!O4</f>
        <v>NO</v>
      </c>
      <c r="P4" s="109" t="str">
        <f>'Council Raw Data'!P4</f>
        <v>YES</v>
      </c>
      <c r="Q4" s="109" t="str">
        <f>'Council Raw Data'!Q4</f>
        <v>YES</v>
      </c>
      <c r="R4" s="109" t="str">
        <f>'Council Raw Data'!R4</f>
        <v>NO</v>
      </c>
      <c r="S4" s="109" t="str">
        <f>'Council Raw Data'!S4</f>
        <v>YES</v>
      </c>
      <c r="T4" s="109">
        <f>'Council Raw Data'!T4</f>
        <v>13</v>
      </c>
      <c r="U4" s="110">
        <f>'Council Raw Data'!U4</f>
        <v>0</v>
      </c>
      <c r="V4" s="109">
        <f>'Council Raw Data'!V4</f>
        <v>0</v>
      </c>
      <c r="W4" s="109">
        <f>'Council Raw Data'!W4</f>
        <v>13</v>
      </c>
      <c r="X4" s="109" t="str">
        <f>'Council Raw Data'!X4</f>
        <v>YES</v>
      </c>
      <c r="Y4" s="109"/>
      <c r="Z4" s="109"/>
      <c r="AA4" s="109"/>
      <c r="AB4" s="109"/>
      <c r="AC4" s="109" t="str">
        <f>'Council Raw Data'!Y4</f>
        <v>Not Compliant</v>
      </c>
      <c r="AD4" s="103" t="str">
        <f>IF('Council Raw Data'!Z4="","NO",'Council Raw Data'!Z4)</f>
        <v>NO</v>
      </c>
      <c r="AE4" s="103" t="str">
        <f>IF('Council Raw Data'!AA4="","NO",'Council Raw Data'!AA4)</f>
        <v>NO</v>
      </c>
      <c r="AF4" s="103" t="str">
        <f>IF('Council Raw Data'!AB4="","NO",'Council Raw Data'!AB4)</f>
        <v>NO</v>
      </c>
      <c r="AG4" s="103" t="str">
        <f>IF('Council Raw Data'!AC4="","NO",'Council Raw Data'!AC4)</f>
        <v>NO</v>
      </c>
      <c r="AH4" s="109" t="str">
        <f>'Council Raw Data'!AD4</f>
        <v/>
      </c>
      <c r="AI4" s="109" t="str">
        <f>'Council Raw Data'!AE4</f>
        <v>Anthony Swanson</v>
      </c>
      <c r="AJ4" s="109" t="str">
        <f>'Council Raw Data'!AF4</f>
        <v>anthony.swanson@kofc.org</v>
      </c>
      <c r="AK4" s="109" t="str">
        <f>'Council Raw Data'!AG4</f>
        <v>Ian Ollis</v>
      </c>
      <c r="AL4" s="111" t="str">
        <f>'Council Raw Data'!AH4</f>
        <v>ian.ollis@kofc.org</v>
      </c>
    </row>
    <row r="5" spans="1:38">
      <c r="A5" s="106">
        <f>'Council Raw Data'!A5</f>
        <v>938</v>
      </c>
      <c r="B5" s="106" t="str">
        <f>'Council Raw Data'!B5</f>
        <v>Columbus</v>
      </c>
      <c r="C5" s="106" t="str">
        <f>'Council Raw Data'!C5</f>
        <v>Nebraska</v>
      </c>
      <c r="D5" s="106" t="str">
        <f>'Council Raw Data'!D5</f>
        <v>US</v>
      </c>
      <c r="E5" s="106">
        <f>'Council Raw Data'!E5</f>
        <v>19</v>
      </c>
      <c r="F5" s="106" t="str">
        <f>'Council Raw Data'!F5</f>
        <v>605</v>
      </c>
      <c r="G5" s="106" t="str">
        <f>'Council Raw Data'!G5</f>
        <v>Region 2</v>
      </c>
      <c r="H5" s="106" t="str">
        <f>'Council Raw Data'!H5</f>
        <v>A</v>
      </c>
      <c r="I5" s="106" t="str">
        <f>'Council Raw Data'!I5</f>
        <v>Regular</v>
      </c>
      <c r="J5" s="106" t="str">
        <f>'Council Raw Data'!J5</f>
        <v>E</v>
      </c>
      <c r="K5" s="106">
        <f>'Council Raw Data'!K5</f>
        <v>15</v>
      </c>
      <c r="L5" s="107">
        <f>'Council Raw Data'!L5</f>
        <v>0</v>
      </c>
      <c r="M5" s="106">
        <f>'Council Raw Data'!M5</f>
        <v>0</v>
      </c>
      <c r="N5" s="106">
        <f>'Council Raw Data'!N5</f>
        <v>15</v>
      </c>
      <c r="O5" s="106" t="str">
        <f>'Council Raw Data'!O5</f>
        <v>NO</v>
      </c>
      <c r="P5" s="106" t="str">
        <f>'Council Raw Data'!P5</f>
        <v>YES</v>
      </c>
      <c r="Q5" s="106" t="str">
        <f>'Council Raw Data'!Q5</f>
        <v>YES</v>
      </c>
      <c r="R5" s="106" t="str">
        <f>'Council Raw Data'!R5</f>
        <v>NO</v>
      </c>
      <c r="S5" s="106" t="str">
        <f>'Council Raw Data'!S5</f>
        <v>YES</v>
      </c>
      <c r="T5" s="106">
        <f>'Council Raw Data'!T5</f>
        <v>15</v>
      </c>
      <c r="U5" s="107">
        <f>'Council Raw Data'!U5</f>
        <v>0</v>
      </c>
      <c r="V5" s="106">
        <f>'Council Raw Data'!V5</f>
        <v>0</v>
      </c>
      <c r="W5" s="106">
        <f>'Council Raw Data'!W5</f>
        <v>15</v>
      </c>
      <c r="X5" s="106" t="str">
        <f>'Council Raw Data'!X5</f>
        <v>YES</v>
      </c>
      <c r="Y5" s="106"/>
      <c r="Z5" s="106"/>
      <c r="AA5" s="106"/>
      <c r="AB5" s="106"/>
      <c r="AC5" s="106" t="str">
        <f>'Council Raw Data'!Y5</f>
        <v>Not Compliant</v>
      </c>
      <c r="AD5" s="103" t="str">
        <f>IF('Council Raw Data'!Z5="","NO",'Council Raw Data'!Z5)</f>
        <v>NO</v>
      </c>
      <c r="AE5" s="103" t="str">
        <f>IF('Council Raw Data'!AA5="","NO",'Council Raw Data'!AA5)</f>
        <v>NO</v>
      </c>
      <c r="AF5" s="103" t="str">
        <f>IF('Council Raw Data'!AB5="","NO",'Council Raw Data'!AB5)</f>
        <v>NO</v>
      </c>
      <c r="AG5" s="103" t="str">
        <f>IF('Council Raw Data'!AC5="","NO",'Council Raw Data'!AC5)</f>
        <v>NO</v>
      </c>
      <c r="AH5" s="106" t="str">
        <f>'Council Raw Data'!AD5</f>
        <v/>
      </c>
      <c r="AI5" s="106" t="str">
        <f>'Council Raw Data'!AE5</f>
        <v>Neil Pfeifer</v>
      </c>
      <c r="AJ5" s="106" t="str">
        <f>'Council Raw Data'!AF5</f>
        <v>neil.pfeifer@kofc.org</v>
      </c>
      <c r="AK5" s="106" t="str">
        <f>'Council Raw Data'!AG5</f>
        <v>Joseph Haschke</v>
      </c>
      <c r="AL5" s="108" t="str">
        <f>'Council Raw Data'!AH5</f>
        <v>joseph.haschke@kofc.org</v>
      </c>
    </row>
    <row r="6" spans="1:38">
      <c r="A6" s="109">
        <f>'Council Raw Data'!A6</f>
        <v>975</v>
      </c>
      <c r="B6" s="109" t="str">
        <f>'Council Raw Data'!B6</f>
        <v>Alliance</v>
      </c>
      <c r="C6" s="109" t="str">
        <f>'Council Raw Data'!C6</f>
        <v>Nebraska</v>
      </c>
      <c r="D6" s="109" t="str">
        <f>'Council Raw Data'!D6</f>
        <v>US</v>
      </c>
      <c r="E6" s="109">
        <f>'Council Raw Data'!E6</f>
        <v>31</v>
      </c>
      <c r="F6" s="109" t="str">
        <f>'Council Raw Data'!F6</f>
        <v>597</v>
      </c>
      <c r="G6" s="109" t="str">
        <f>'Council Raw Data'!G6</f>
        <v>Region 6</v>
      </c>
      <c r="H6" s="109" t="str">
        <f>'Council Raw Data'!H6</f>
        <v>A</v>
      </c>
      <c r="I6" s="109" t="str">
        <f>'Council Raw Data'!I6</f>
        <v>Regular</v>
      </c>
      <c r="J6" s="109" t="str">
        <f>'Council Raw Data'!J6</f>
        <v>E</v>
      </c>
      <c r="K6" s="109">
        <f>'Council Raw Data'!K6</f>
        <v>7</v>
      </c>
      <c r="L6" s="110">
        <f>'Council Raw Data'!L6</f>
        <v>0</v>
      </c>
      <c r="M6" s="109">
        <f>'Council Raw Data'!M6</f>
        <v>0</v>
      </c>
      <c r="N6" s="109">
        <f>'Council Raw Data'!N6</f>
        <v>7</v>
      </c>
      <c r="O6" s="109" t="str">
        <f>'Council Raw Data'!O6</f>
        <v>NO</v>
      </c>
      <c r="P6" s="109" t="str">
        <f>'Council Raw Data'!P6</f>
        <v>YES</v>
      </c>
      <c r="Q6" s="109" t="str">
        <f>'Council Raw Data'!Q6</f>
        <v>NO</v>
      </c>
      <c r="R6" s="109" t="str">
        <f>'Council Raw Data'!R6</f>
        <v>NO</v>
      </c>
      <c r="S6" s="109" t="str">
        <f>'Council Raw Data'!S6</f>
        <v>NO</v>
      </c>
      <c r="T6" s="109">
        <f>'Council Raw Data'!T6</f>
        <v>7</v>
      </c>
      <c r="U6" s="110">
        <f>'Council Raw Data'!U6</f>
        <v>0</v>
      </c>
      <c r="V6" s="109">
        <f>'Council Raw Data'!V6</f>
        <v>0</v>
      </c>
      <c r="W6" s="109">
        <f>'Council Raw Data'!W6</f>
        <v>7</v>
      </c>
      <c r="X6" s="109" t="str">
        <f>'Council Raw Data'!X6</f>
        <v>YES</v>
      </c>
      <c r="Y6" s="109"/>
      <c r="Z6" s="109"/>
      <c r="AA6" s="109"/>
      <c r="AB6" s="109"/>
      <c r="AC6" s="109" t="str">
        <f>'Council Raw Data'!Y6</f>
        <v>Not Compliant</v>
      </c>
      <c r="AD6" s="103" t="str">
        <f>IF('Council Raw Data'!Z6="","NO",'Council Raw Data'!Z6)</f>
        <v>NO</v>
      </c>
      <c r="AE6" s="103" t="str">
        <f>IF('Council Raw Data'!AA6="","NO",'Council Raw Data'!AA6)</f>
        <v>NO</v>
      </c>
      <c r="AF6" s="103" t="str">
        <f>IF('Council Raw Data'!AB6="","NO",'Council Raw Data'!AB6)</f>
        <v>NO</v>
      </c>
      <c r="AG6" s="103" t="str">
        <f>IF('Council Raw Data'!AC6="","NO",'Council Raw Data'!AC6)</f>
        <v>NO</v>
      </c>
      <c r="AH6" s="109" t="str">
        <f>'Council Raw Data'!AD6</f>
        <v/>
      </c>
      <c r="AI6" s="109" t="str">
        <f>'Council Raw Data'!AE6</f>
        <v>Anthony Swanson</v>
      </c>
      <c r="AJ6" s="109" t="str">
        <f>'Council Raw Data'!AF6</f>
        <v>anthony.swanson@kofc.org</v>
      </c>
      <c r="AK6" s="109" t="str">
        <f>'Council Raw Data'!AG6</f>
        <v>David St Hilaire</v>
      </c>
      <c r="AL6" s="111" t="str">
        <f>'Council Raw Data'!AH6</f>
        <v>david.st.hilaire@kofc.org</v>
      </c>
    </row>
    <row r="7" spans="1:38">
      <c r="A7" s="106">
        <f>'Council Raw Data'!A7</f>
        <v>1123</v>
      </c>
      <c r="B7" s="106" t="str">
        <f>'Council Raw Data'!B7</f>
        <v>Hastings</v>
      </c>
      <c r="C7" s="106" t="str">
        <f>'Council Raw Data'!C7</f>
        <v>Nebraska</v>
      </c>
      <c r="D7" s="106" t="str">
        <f>'Council Raw Data'!D7</f>
        <v>US</v>
      </c>
      <c r="E7" s="106">
        <f>'Council Raw Data'!E7</f>
        <v>39</v>
      </c>
      <c r="F7" s="106" t="str">
        <f>'Council Raw Data'!F7</f>
        <v>608</v>
      </c>
      <c r="G7" s="106" t="str">
        <f>'Council Raw Data'!G7</f>
        <v>Region 4</v>
      </c>
      <c r="H7" s="106" t="str">
        <f>'Council Raw Data'!H7</f>
        <v>A</v>
      </c>
      <c r="I7" s="106" t="str">
        <f>'Council Raw Data'!I7</f>
        <v>Regular</v>
      </c>
      <c r="J7" s="106" t="str">
        <f>'Council Raw Data'!J7</f>
        <v>E</v>
      </c>
      <c r="K7" s="106">
        <f>'Council Raw Data'!K7</f>
        <v>15</v>
      </c>
      <c r="L7" s="107">
        <f>'Council Raw Data'!L7</f>
        <v>0</v>
      </c>
      <c r="M7" s="106">
        <f>'Council Raw Data'!M7</f>
        <v>0</v>
      </c>
      <c r="N7" s="106">
        <f>'Council Raw Data'!N7</f>
        <v>15</v>
      </c>
      <c r="O7" s="106" t="str">
        <f>'Council Raw Data'!O7</f>
        <v>NO</v>
      </c>
      <c r="P7" s="106" t="str">
        <f>'Council Raw Data'!P7</f>
        <v>YES</v>
      </c>
      <c r="Q7" s="106" t="str">
        <f>'Council Raw Data'!Q7</f>
        <v>YES</v>
      </c>
      <c r="R7" s="106" t="str">
        <f>'Council Raw Data'!R7</f>
        <v>NO</v>
      </c>
      <c r="S7" s="106" t="str">
        <f>'Council Raw Data'!S7</f>
        <v>YES</v>
      </c>
      <c r="T7" s="106">
        <f>'Council Raw Data'!T7</f>
        <v>15</v>
      </c>
      <c r="U7" s="107">
        <f>'Council Raw Data'!U7</f>
        <v>0</v>
      </c>
      <c r="V7" s="106">
        <f>'Council Raw Data'!V7</f>
        <v>0</v>
      </c>
      <c r="W7" s="106">
        <f>'Council Raw Data'!W7</f>
        <v>15</v>
      </c>
      <c r="X7" s="106" t="str">
        <f>'Council Raw Data'!X7</f>
        <v>YES</v>
      </c>
      <c r="Y7" s="106"/>
      <c r="Z7" s="106"/>
      <c r="AA7" s="106"/>
      <c r="AB7" s="106"/>
      <c r="AC7" s="106" t="str">
        <f>'Council Raw Data'!Y7</f>
        <v>Not Compliant</v>
      </c>
      <c r="AD7" s="103" t="str">
        <f>IF('Council Raw Data'!Z7="","NO",'Council Raw Data'!Z7)</f>
        <v>NO</v>
      </c>
      <c r="AE7" s="103" t="str">
        <f>IF('Council Raw Data'!AA7="","NO",'Council Raw Data'!AA7)</f>
        <v>NO</v>
      </c>
      <c r="AF7" s="103" t="str">
        <f>IF('Council Raw Data'!AB7="","NO",'Council Raw Data'!AB7)</f>
        <v>NO</v>
      </c>
      <c r="AG7" s="103" t="str">
        <f>IF('Council Raw Data'!AC7="","NO",'Council Raw Data'!AC7)</f>
        <v>NO</v>
      </c>
      <c r="AH7" s="106" t="str">
        <f>'Council Raw Data'!AD7</f>
        <v/>
      </c>
      <c r="AI7" s="106" t="str">
        <f>'Council Raw Data'!AE7</f>
        <v>Anthony Swanson</v>
      </c>
      <c r="AJ7" s="106" t="str">
        <f>'Council Raw Data'!AF7</f>
        <v>anthony.swanson@kofc.org</v>
      </c>
      <c r="AK7" s="106" t="str">
        <f>'Council Raw Data'!AG7</f>
        <v>Brian Almond</v>
      </c>
      <c r="AL7" s="108" t="str">
        <f>'Council Raw Data'!AH7</f>
        <v>brian.almond@kofc.org</v>
      </c>
    </row>
    <row r="8" spans="1:38">
      <c r="A8" s="109">
        <f>'Council Raw Data'!A8</f>
        <v>1126</v>
      </c>
      <c r="B8" s="109" t="str">
        <f>'Council Raw Data'!B8</f>
        <v>Mccook</v>
      </c>
      <c r="C8" s="109" t="str">
        <f>'Council Raw Data'!C8</f>
        <v>Nebraska</v>
      </c>
      <c r="D8" s="109" t="str">
        <f>'Council Raw Data'!D8</f>
        <v>US</v>
      </c>
      <c r="E8" s="109">
        <f>'Council Raw Data'!E8</f>
        <v>30</v>
      </c>
      <c r="F8" s="109" t="str">
        <f>'Council Raw Data'!F8</f>
        <v>600</v>
      </c>
      <c r="G8" s="109" t="str">
        <f>'Council Raw Data'!G8</f>
        <v>Region 5</v>
      </c>
      <c r="H8" s="109" t="str">
        <f>'Council Raw Data'!H8</f>
        <v>P</v>
      </c>
      <c r="I8" s="109" t="str">
        <f>'Council Raw Data'!I8</f>
        <v>Regular</v>
      </c>
      <c r="J8" s="109" t="str">
        <f>'Council Raw Data'!J8</f>
        <v>E</v>
      </c>
      <c r="K8" s="109">
        <f>'Council Raw Data'!K8</f>
        <v>12</v>
      </c>
      <c r="L8" s="110">
        <f>'Council Raw Data'!L8</f>
        <v>0</v>
      </c>
      <c r="M8" s="109">
        <f>'Council Raw Data'!M8</f>
        <v>0</v>
      </c>
      <c r="N8" s="109">
        <f>'Council Raw Data'!N8</f>
        <v>12</v>
      </c>
      <c r="O8" s="109" t="str">
        <f>'Council Raw Data'!O8</f>
        <v>NO</v>
      </c>
      <c r="P8" s="109" t="str">
        <f>'Council Raw Data'!P8</f>
        <v>YES</v>
      </c>
      <c r="Q8" s="109" t="str">
        <f>'Council Raw Data'!Q8</f>
        <v>YES</v>
      </c>
      <c r="R8" s="109" t="str">
        <f>'Council Raw Data'!R8</f>
        <v>NO</v>
      </c>
      <c r="S8" s="109" t="str">
        <f>'Council Raw Data'!S8</f>
        <v>NO</v>
      </c>
      <c r="T8" s="109">
        <f>'Council Raw Data'!T8</f>
        <v>10</v>
      </c>
      <c r="U8" s="110">
        <f>'Council Raw Data'!U8</f>
        <v>0</v>
      </c>
      <c r="V8" s="109">
        <f>'Council Raw Data'!V8</f>
        <v>0</v>
      </c>
      <c r="W8" s="109">
        <f>'Council Raw Data'!W8</f>
        <v>10</v>
      </c>
      <c r="X8" s="109" t="str">
        <f>'Council Raw Data'!X8</f>
        <v>YES</v>
      </c>
      <c r="Y8" s="109"/>
      <c r="Z8" s="109"/>
      <c r="AA8" s="109"/>
      <c r="AB8" s="109"/>
      <c r="AC8" s="109" t="str">
        <f>'Council Raw Data'!Y8</f>
        <v>Compliant</v>
      </c>
      <c r="AD8" s="103" t="str">
        <f>IF('Council Raw Data'!Z8="","NO",'Council Raw Data'!Z8)</f>
        <v>NO</v>
      </c>
      <c r="AE8" s="103" t="str">
        <f>IF('Council Raw Data'!AA8="","NO",'Council Raw Data'!AA8)</f>
        <v>NO</v>
      </c>
      <c r="AF8" s="103" t="str">
        <f>IF('Council Raw Data'!AB8="","NO",'Council Raw Data'!AB8)</f>
        <v>NO</v>
      </c>
      <c r="AG8" s="103" t="str">
        <f>IF('Council Raw Data'!AC8="","NO",'Council Raw Data'!AC8)</f>
        <v>NO</v>
      </c>
      <c r="AH8" s="109" t="str">
        <f>'Council Raw Data'!AD8</f>
        <v/>
      </c>
      <c r="AI8" s="109" t="str">
        <f>'Council Raw Data'!AE8</f>
        <v>Anthony Swanson</v>
      </c>
      <c r="AJ8" s="109" t="str">
        <f>'Council Raw Data'!AF8</f>
        <v>anthony.swanson@kofc.org</v>
      </c>
      <c r="AK8" s="109" t="str">
        <f>'Council Raw Data'!AG8</f>
        <v>Anthony Swanson</v>
      </c>
      <c r="AL8" s="111" t="str">
        <f>'Council Raw Data'!AH8</f>
        <v>anthony.swanson@kofc.org</v>
      </c>
    </row>
    <row r="9" spans="1:38">
      <c r="A9" s="106">
        <f>'Council Raw Data'!A9</f>
        <v>1128</v>
      </c>
      <c r="B9" s="106" t="str">
        <f>'Council Raw Data'!B9</f>
        <v>Chadron</v>
      </c>
      <c r="C9" s="106" t="str">
        <f>'Council Raw Data'!C9</f>
        <v>Nebraska</v>
      </c>
      <c r="D9" s="106" t="str">
        <f>'Council Raw Data'!D9</f>
        <v>US</v>
      </c>
      <c r="E9" s="106">
        <f>'Council Raw Data'!E9</f>
        <v>31</v>
      </c>
      <c r="F9" s="106" t="str">
        <f>'Council Raw Data'!F9</f>
        <v>1504</v>
      </c>
      <c r="G9" s="106" t="str">
        <f>'Council Raw Data'!G9</f>
        <v>Region 6</v>
      </c>
      <c r="H9" s="106" t="str">
        <f>'Council Raw Data'!H9</f>
        <v>A</v>
      </c>
      <c r="I9" s="106" t="str">
        <f>'Council Raw Data'!I9</f>
        <v>Regular</v>
      </c>
      <c r="J9" s="106" t="str">
        <f>'Council Raw Data'!J9</f>
        <v>E</v>
      </c>
      <c r="K9" s="106">
        <f>'Council Raw Data'!K9</f>
        <v>5</v>
      </c>
      <c r="L9" s="107">
        <f>'Council Raw Data'!L9</f>
        <v>0.4</v>
      </c>
      <c r="M9" s="106">
        <f>'Council Raw Data'!M9</f>
        <v>2</v>
      </c>
      <c r="N9" s="106">
        <f>'Council Raw Data'!N9</f>
        <v>3</v>
      </c>
      <c r="O9" s="106" t="str">
        <f>'Council Raw Data'!O9</f>
        <v>NO</v>
      </c>
      <c r="P9" s="106" t="str">
        <f>'Council Raw Data'!P9</f>
        <v>YES</v>
      </c>
      <c r="Q9" s="106" t="str">
        <f>'Council Raw Data'!Q9</f>
        <v>YES</v>
      </c>
      <c r="R9" s="106" t="str">
        <f>'Council Raw Data'!R9</f>
        <v>NO</v>
      </c>
      <c r="S9" s="106" t="str">
        <f>'Council Raw Data'!S9</f>
        <v>YES</v>
      </c>
      <c r="T9" s="106">
        <f>'Council Raw Data'!T9</f>
        <v>5</v>
      </c>
      <c r="U9" s="107">
        <f>'Council Raw Data'!U9</f>
        <v>0</v>
      </c>
      <c r="V9" s="106">
        <f>'Council Raw Data'!V9</f>
        <v>0</v>
      </c>
      <c r="W9" s="106">
        <f>'Council Raw Data'!W9</f>
        <v>5</v>
      </c>
      <c r="X9" s="106" t="str">
        <f>'Council Raw Data'!X9</f>
        <v>YES</v>
      </c>
      <c r="Y9" s="106"/>
      <c r="Z9" s="106"/>
      <c r="AA9" s="106"/>
      <c r="AB9" s="106"/>
      <c r="AC9" s="106" t="str">
        <f>'Council Raw Data'!Y9</f>
        <v>Not Compliant</v>
      </c>
      <c r="AD9" s="103" t="str">
        <f>IF('Council Raw Data'!Z9="","NO",'Council Raw Data'!Z9)</f>
        <v>NO</v>
      </c>
      <c r="AE9" s="103" t="str">
        <f>IF('Council Raw Data'!AA9="","NO",'Council Raw Data'!AA9)</f>
        <v>NO</v>
      </c>
      <c r="AF9" s="103" t="str">
        <f>IF('Council Raw Data'!AB9="","NO",'Council Raw Data'!AB9)</f>
        <v>NO</v>
      </c>
      <c r="AG9" s="103" t="str">
        <f>IF('Council Raw Data'!AC9="","NO",'Council Raw Data'!AC9)</f>
        <v>NO</v>
      </c>
      <c r="AH9" s="106" t="str">
        <f>'Council Raw Data'!AD9</f>
        <v/>
      </c>
      <c r="AI9" s="106" t="str">
        <f>'Council Raw Data'!AE9</f>
        <v>Anthony Swanson</v>
      </c>
      <c r="AJ9" s="106" t="str">
        <f>'Council Raw Data'!AF9</f>
        <v>anthony.swanson@kofc.org</v>
      </c>
      <c r="AK9" s="106" t="str">
        <f>'Council Raw Data'!AG9</f>
        <v>Ian Ollis</v>
      </c>
      <c r="AL9" s="108" t="str">
        <f>'Council Raw Data'!AH9</f>
        <v>ian.ollis@kofc.org</v>
      </c>
    </row>
    <row r="10" spans="1:38">
      <c r="A10" s="109">
        <f>'Council Raw Data'!A10</f>
        <v>1159</v>
      </c>
      <c r="B10" s="109" t="str">
        <f>'Council Raw Data'!B10</f>
        <v>Grand Island</v>
      </c>
      <c r="C10" s="109" t="str">
        <f>'Council Raw Data'!C10</f>
        <v>Nebraska</v>
      </c>
      <c r="D10" s="109" t="str">
        <f>'Council Raw Data'!D10</f>
        <v>US</v>
      </c>
      <c r="E10" s="109">
        <f>'Council Raw Data'!E10</f>
        <v>22</v>
      </c>
      <c r="F10" s="109" t="str">
        <f>'Council Raw Data'!F10</f>
        <v>601</v>
      </c>
      <c r="G10" s="109" t="str">
        <f>'Council Raw Data'!G10</f>
        <v>Region 4</v>
      </c>
      <c r="H10" s="109" t="str">
        <f>'Council Raw Data'!H10</f>
        <v>A</v>
      </c>
      <c r="I10" s="109" t="str">
        <f>'Council Raw Data'!I10</f>
        <v>Regular</v>
      </c>
      <c r="J10" s="109" t="str">
        <f>'Council Raw Data'!J10</f>
        <v>E</v>
      </c>
      <c r="K10" s="109">
        <f>'Council Raw Data'!K10</f>
        <v>6</v>
      </c>
      <c r="L10" s="110">
        <f>'Council Raw Data'!L10</f>
        <v>0</v>
      </c>
      <c r="M10" s="109">
        <f>'Council Raw Data'!M10</f>
        <v>0</v>
      </c>
      <c r="N10" s="109">
        <f>'Council Raw Data'!N10</f>
        <v>6</v>
      </c>
      <c r="O10" s="109" t="str">
        <f>'Council Raw Data'!O10</f>
        <v>NO</v>
      </c>
      <c r="P10" s="109" t="str">
        <f>'Council Raw Data'!P10</f>
        <v>YES</v>
      </c>
      <c r="Q10" s="109" t="str">
        <f>'Council Raw Data'!Q10</f>
        <v>YES</v>
      </c>
      <c r="R10" s="109" t="str">
        <f>'Council Raw Data'!R10</f>
        <v>NO</v>
      </c>
      <c r="S10" s="109" t="str">
        <f>'Council Raw Data'!S10</f>
        <v>YES</v>
      </c>
      <c r="T10" s="109">
        <f>'Council Raw Data'!T10</f>
        <v>5</v>
      </c>
      <c r="U10" s="110">
        <f>'Council Raw Data'!U10</f>
        <v>0</v>
      </c>
      <c r="V10" s="109">
        <f>'Council Raw Data'!V10</f>
        <v>0</v>
      </c>
      <c r="W10" s="109">
        <f>'Council Raw Data'!W10</f>
        <v>5</v>
      </c>
      <c r="X10" s="109" t="str">
        <f>'Council Raw Data'!X10</f>
        <v>NO</v>
      </c>
      <c r="Y10" s="109"/>
      <c r="Z10" s="109"/>
      <c r="AA10" s="109"/>
      <c r="AB10" s="109"/>
      <c r="AC10" s="109" t="str">
        <f>'Council Raw Data'!Y10</f>
        <v>Not Compliant</v>
      </c>
      <c r="AD10" s="103" t="str">
        <f>IF('Council Raw Data'!Z10="","NO",'Council Raw Data'!Z10)</f>
        <v>NO</v>
      </c>
      <c r="AE10" s="103" t="str">
        <f>IF('Council Raw Data'!AA10="","NO",'Council Raw Data'!AA10)</f>
        <v>NO</v>
      </c>
      <c r="AF10" s="103" t="str">
        <f>IF('Council Raw Data'!AB10="","NO",'Council Raw Data'!AB10)</f>
        <v>NO</v>
      </c>
      <c r="AG10" s="103" t="str">
        <f>IF('Council Raw Data'!AC10="","NO",'Council Raw Data'!AC10)</f>
        <v>NO</v>
      </c>
      <c r="AH10" s="109" t="str">
        <f>'Council Raw Data'!AD10</f>
        <v/>
      </c>
      <c r="AI10" s="109" t="str">
        <f>'Council Raw Data'!AE10</f>
        <v>Anthony Swanson</v>
      </c>
      <c r="AJ10" s="109" t="str">
        <f>'Council Raw Data'!AF10</f>
        <v>anthony.swanson@kofc.org</v>
      </c>
      <c r="AK10" s="109" t="str">
        <f>'Council Raw Data'!AG10</f>
        <v>Isaiah Swanson</v>
      </c>
      <c r="AL10" s="111" t="str">
        <f>'Council Raw Data'!AH10</f>
        <v>isaiah.swanson@kofc.org</v>
      </c>
    </row>
    <row r="11" spans="1:38">
      <c r="A11" s="106">
        <f>'Council Raw Data'!A11</f>
        <v>1211</v>
      </c>
      <c r="B11" s="106" t="str">
        <f>'Council Raw Data'!B11</f>
        <v>North Platte</v>
      </c>
      <c r="C11" s="106" t="str">
        <f>'Council Raw Data'!C11</f>
        <v>Nebraska</v>
      </c>
      <c r="D11" s="106" t="str">
        <f>'Council Raw Data'!D11</f>
        <v>US</v>
      </c>
      <c r="E11" s="106">
        <f>'Council Raw Data'!E11</f>
        <v>28</v>
      </c>
      <c r="F11" s="106" t="str">
        <f>'Council Raw Data'!F11</f>
        <v>607</v>
      </c>
      <c r="G11" s="106" t="str">
        <f>'Council Raw Data'!G11</f>
        <v>Region 5</v>
      </c>
      <c r="H11" s="106" t="str">
        <f>'Council Raw Data'!H11</f>
        <v>A</v>
      </c>
      <c r="I11" s="106" t="str">
        <f>'Council Raw Data'!I11</f>
        <v>Regular</v>
      </c>
      <c r="J11" s="106" t="str">
        <f>'Council Raw Data'!J11</f>
        <v>E</v>
      </c>
      <c r="K11" s="106">
        <f>'Council Raw Data'!K11</f>
        <v>12</v>
      </c>
      <c r="L11" s="107">
        <f>'Council Raw Data'!L11</f>
        <v>8.3333333333333329E-2</v>
      </c>
      <c r="M11" s="106">
        <f>'Council Raw Data'!M11</f>
        <v>1</v>
      </c>
      <c r="N11" s="106">
        <f>'Council Raw Data'!N11</f>
        <v>11</v>
      </c>
      <c r="O11" s="106" t="str">
        <f>'Council Raw Data'!O11</f>
        <v>NO</v>
      </c>
      <c r="P11" s="106" t="str">
        <f>'Council Raw Data'!P11</f>
        <v>YES</v>
      </c>
      <c r="Q11" s="106" t="str">
        <f>'Council Raw Data'!Q11</f>
        <v>YES</v>
      </c>
      <c r="R11" s="106" t="str">
        <f>'Council Raw Data'!R11</f>
        <v>NO</v>
      </c>
      <c r="S11" s="106" t="str">
        <f>'Council Raw Data'!S11</f>
        <v>YES</v>
      </c>
      <c r="T11" s="106">
        <f>'Council Raw Data'!T11</f>
        <v>12</v>
      </c>
      <c r="U11" s="107">
        <f>'Council Raw Data'!U11</f>
        <v>0</v>
      </c>
      <c r="V11" s="106">
        <f>'Council Raw Data'!V11</f>
        <v>0</v>
      </c>
      <c r="W11" s="106">
        <f>'Council Raw Data'!W11</f>
        <v>12</v>
      </c>
      <c r="X11" s="106" t="str">
        <f>'Council Raw Data'!X11</f>
        <v>YES</v>
      </c>
      <c r="Y11" s="106"/>
      <c r="Z11" s="106"/>
      <c r="AA11" s="106"/>
      <c r="AB11" s="106"/>
      <c r="AC11" s="106" t="str">
        <f>'Council Raw Data'!Y11</f>
        <v>Compliant</v>
      </c>
      <c r="AD11" s="103" t="str">
        <f>IF('Council Raw Data'!Z11="","NO",'Council Raw Data'!Z11)</f>
        <v>NO</v>
      </c>
      <c r="AE11" s="103" t="str">
        <f>IF('Council Raw Data'!AA11="","NO",'Council Raw Data'!AA11)</f>
        <v>NO</v>
      </c>
      <c r="AF11" s="103" t="str">
        <f>IF('Council Raw Data'!AB11="","NO",'Council Raw Data'!AB11)</f>
        <v>NO</v>
      </c>
      <c r="AG11" s="103" t="str">
        <f>IF('Council Raw Data'!AC11="","NO",'Council Raw Data'!AC11)</f>
        <v>NO</v>
      </c>
      <c r="AH11" s="106" t="str">
        <f>'Council Raw Data'!AD11</f>
        <v/>
      </c>
      <c r="AI11" s="106" t="str">
        <f>'Council Raw Data'!AE11</f>
        <v>Anthony Swanson</v>
      </c>
      <c r="AJ11" s="106" t="str">
        <f>'Council Raw Data'!AF11</f>
        <v>anthony.swanson@kofc.org</v>
      </c>
      <c r="AK11" s="106" t="str">
        <f>'Council Raw Data'!AG11</f>
        <v>Anthony Swanson</v>
      </c>
      <c r="AL11" s="108" t="str">
        <f>'Council Raw Data'!AH11</f>
        <v>anthony.swanson@kofc.org</v>
      </c>
    </row>
    <row r="12" spans="1:38">
      <c r="A12" s="109">
        <f>'Council Raw Data'!A12</f>
        <v>1233</v>
      </c>
      <c r="B12" s="109" t="str">
        <f>'Council Raw Data'!B12</f>
        <v>Hartington</v>
      </c>
      <c r="C12" s="109" t="str">
        <f>'Council Raw Data'!C12</f>
        <v>Nebraska</v>
      </c>
      <c r="D12" s="109" t="str">
        <f>'Council Raw Data'!D12</f>
        <v>US</v>
      </c>
      <c r="E12" s="109">
        <f>'Council Raw Data'!E12</f>
        <v>16</v>
      </c>
      <c r="F12" s="109" t="str">
        <f>'Council Raw Data'!F12</f>
        <v>1769</v>
      </c>
      <c r="G12" s="109" t="str">
        <f>'Council Raw Data'!G12</f>
        <v>Region 3</v>
      </c>
      <c r="H12" s="109" t="str">
        <f>'Council Raw Data'!H12</f>
        <v>A</v>
      </c>
      <c r="I12" s="109" t="str">
        <f>'Council Raw Data'!I12</f>
        <v>Regular</v>
      </c>
      <c r="J12" s="109" t="str">
        <f>'Council Raw Data'!J12</f>
        <v>E</v>
      </c>
      <c r="K12" s="109">
        <f>'Council Raw Data'!K12</f>
        <v>15</v>
      </c>
      <c r="L12" s="110">
        <f>'Council Raw Data'!L12</f>
        <v>0</v>
      </c>
      <c r="M12" s="109">
        <f>'Council Raw Data'!M12</f>
        <v>0</v>
      </c>
      <c r="N12" s="109">
        <f>'Council Raw Data'!N12</f>
        <v>15</v>
      </c>
      <c r="O12" s="109" t="str">
        <f>'Council Raw Data'!O12</f>
        <v>NO</v>
      </c>
      <c r="P12" s="109" t="str">
        <f>'Council Raw Data'!P12</f>
        <v>YES</v>
      </c>
      <c r="Q12" s="109" t="str">
        <f>'Council Raw Data'!Q12</f>
        <v>YES</v>
      </c>
      <c r="R12" s="109" t="str">
        <f>'Council Raw Data'!R12</f>
        <v>NO</v>
      </c>
      <c r="S12" s="109" t="str">
        <f>'Council Raw Data'!S12</f>
        <v>YES</v>
      </c>
      <c r="T12" s="109">
        <f>'Council Raw Data'!T12</f>
        <v>15</v>
      </c>
      <c r="U12" s="110">
        <f>'Council Raw Data'!U12</f>
        <v>0</v>
      </c>
      <c r="V12" s="109">
        <f>'Council Raw Data'!V12</f>
        <v>0</v>
      </c>
      <c r="W12" s="109">
        <f>'Council Raw Data'!W12</f>
        <v>15</v>
      </c>
      <c r="X12" s="109" t="str">
        <f>'Council Raw Data'!X12</f>
        <v>YES</v>
      </c>
      <c r="Y12" s="109"/>
      <c r="Z12" s="109"/>
      <c r="AA12" s="109"/>
      <c r="AB12" s="109"/>
      <c r="AC12" s="109" t="str">
        <f>'Council Raw Data'!Y12</f>
        <v>Not Compliant</v>
      </c>
      <c r="AD12" s="103" t="str">
        <f>IF('Council Raw Data'!Z12="","NO",'Council Raw Data'!Z12)</f>
        <v>NO</v>
      </c>
      <c r="AE12" s="103" t="str">
        <f>IF('Council Raw Data'!AA12="","NO",'Council Raw Data'!AA12)</f>
        <v>NO</v>
      </c>
      <c r="AF12" s="103" t="str">
        <f>IF('Council Raw Data'!AB12="","NO",'Council Raw Data'!AB12)</f>
        <v>NO</v>
      </c>
      <c r="AG12" s="103" t="str">
        <f>IF('Council Raw Data'!AC12="","NO",'Council Raw Data'!AC12)</f>
        <v>NO</v>
      </c>
      <c r="AH12" s="109" t="str">
        <f>'Council Raw Data'!AD12</f>
        <v/>
      </c>
      <c r="AI12" s="109" t="str">
        <f>'Council Raw Data'!AE12</f>
        <v>Neil Pfeifer</v>
      </c>
      <c r="AJ12" s="109" t="str">
        <f>'Council Raw Data'!AF12</f>
        <v>neil.pfeifer@kofc.org</v>
      </c>
      <c r="AK12" s="109" t="str">
        <f>'Council Raw Data'!AG12</f>
        <v>Neil Pfeifer</v>
      </c>
      <c r="AL12" s="111" t="str">
        <f>'Council Raw Data'!AH12</f>
        <v>neil.pfeifer@kofc.org</v>
      </c>
    </row>
    <row r="13" spans="1:38">
      <c r="A13" s="106">
        <f>'Council Raw Data'!A13</f>
        <v>1238</v>
      </c>
      <c r="B13" s="106" t="str">
        <f>'Council Raw Data'!B13</f>
        <v>Creighton</v>
      </c>
      <c r="C13" s="106" t="str">
        <f>'Council Raw Data'!C13</f>
        <v>Nebraska</v>
      </c>
      <c r="D13" s="106" t="str">
        <f>'Council Raw Data'!D13</f>
        <v>US</v>
      </c>
      <c r="E13" s="106">
        <f>'Council Raw Data'!E13</f>
        <v>17</v>
      </c>
      <c r="F13" s="106" t="str">
        <f>'Council Raw Data'!F13</f>
        <v>604</v>
      </c>
      <c r="G13" s="106" t="str">
        <f>'Council Raw Data'!G13</f>
        <v>Region 3</v>
      </c>
      <c r="H13" s="106" t="str">
        <f>'Council Raw Data'!H13</f>
        <v>A</v>
      </c>
      <c r="I13" s="106" t="str">
        <f>'Council Raw Data'!I13</f>
        <v>Regular</v>
      </c>
      <c r="J13" s="106" t="str">
        <f>'Council Raw Data'!J13</f>
        <v>E</v>
      </c>
      <c r="K13" s="106">
        <f>'Council Raw Data'!K13</f>
        <v>5</v>
      </c>
      <c r="L13" s="107">
        <f>'Council Raw Data'!L13</f>
        <v>0</v>
      </c>
      <c r="M13" s="106">
        <f>'Council Raw Data'!M13</f>
        <v>0</v>
      </c>
      <c r="N13" s="106">
        <f>'Council Raw Data'!N13</f>
        <v>5</v>
      </c>
      <c r="O13" s="106" t="str">
        <f>'Council Raw Data'!O13</f>
        <v>NO</v>
      </c>
      <c r="P13" s="106" t="str">
        <f>'Council Raw Data'!P13</f>
        <v>YES</v>
      </c>
      <c r="Q13" s="106" t="str">
        <f>'Council Raw Data'!Q13</f>
        <v>YES</v>
      </c>
      <c r="R13" s="106" t="str">
        <f>'Council Raw Data'!R13</f>
        <v>NO</v>
      </c>
      <c r="S13" s="106" t="str">
        <f>'Council Raw Data'!S13</f>
        <v>YES</v>
      </c>
      <c r="T13" s="106">
        <f>'Council Raw Data'!T13</f>
        <v>5</v>
      </c>
      <c r="U13" s="107">
        <f>'Council Raw Data'!U13</f>
        <v>0</v>
      </c>
      <c r="V13" s="106">
        <f>'Council Raw Data'!V13</f>
        <v>0</v>
      </c>
      <c r="W13" s="106">
        <f>'Council Raw Data'!W13</f>
        <v>5</v>
      </c>
      <c r="X13" s="106" t="str">
        <f>'Council Raw Data'!X13</f>
        <v>NO</v>
      </c>
      <c r="Y13" s="106"/>
      <c r="Z13" s="106"/>
      <c r="AA13" s="106"/>
      <c r="AB13" s="106"/>
      <c r="AC13" s="106" t="str">
        <f>'Council Raw Data'!Y13</f>
        <v>Not Compliant</v>
      </c>
      <c r="AD13" s="103" t="str">
        <f>IF('Council Raw Data'!Z13="","NO",'Council Raw Data'!Z13)</f>
        <v>NO</v>
      </c>
      <c r="AE13" s="103" t="str">
        <f>IF('Council Raw Data'!AA13="","NO",'Council Raw Data'!AA13)</f>
        <v>NO</v>
      </c>
      <c r="AF13" s="103" t="str">
        <f>IF('Council Raw Data'!AB13="","NO",'Council Raw Data'!AB13)</f>
        <v>NO</v>
      </c>
      <c r="AG13" s="103" t="str">
        <f>IF('Council Raw Data'!AC13="","NO",'Council Raw Data'!AC13)</f>
        <v>NO</v>
      </c>
      <c r="AH13" s="106" t="str">
        <f>'Council Raw Data'!AD13</f>
        <v/>
      </c>
      <c r="AI13" s="106" t="str">
        <f>'Council Raw Data'!AE13</f>
        <v>Anthony Swanson</v>
      </c>
      <c r="AJ13" s="106" t="str">
        <f>'Council Raw Data'!AF13</f>
        <v>anthony.swanson@kofc.org</v>
      </c>
      <c r="AK13" s="106" t="str">
        <f>'Council Raw Data'!AG13</f>
        <v>Aaron Schock</v>
      </c>
      <c r="AL13" s="108" t="str">
        <f>'Council Raw Data'!AH13</f>
        <v>aaron.schock@kofc.org</v>
      </c>
    </row>
    <row r="14" spans="1:38">
      <c r="A14" s="109">
        <f>'Council Raw Data'!A14</f>
        <v>1309</v>
      </c>
      <c r="B14" s="109" t="str">
        <f>'Council Raw Data'!B14</f>
        <v>Emerson</v>
      </c>
      <c r="C14" s="109" t="str">
        <f>'Council Raw Data'!C14</f>
        <v>Nebraska</v>
      </c>
      <c r="D14" s="109" t="str">
        <f>'Council Raw Data'!D14</f>
        <v>US</v>
      </c>
      <c r="E14" s="109">
        <f>'Council Raw Data'!E14</f>
        <v>15</v>
      </c>
      <c r="F14" s="109" t="str">
        <f>'Council Raw Data'!F14</f>
        <v>606</v>
      </c>
      <c r="G14" s="109" t="str">
        <f>'Council Raw Data'!G14</f>
        <v>Region 3</v>
      </c>
      <c r="H14" s="109" t="str">
        <f>'Council Raw Data'!H14</f>
        <v>P</v>
      </c>
      <c r="I14" s="109" t="str">
        <f>'Council Raw Data'!I14</f>
        <v>Regular</v>
      </c>
      <c r="J14" s="109" t="str">
        <f>'Council Raw Data'!J14</f>
        <v>E</v>
      </c>
      <c r="K14" s="109">
        <f>'Council Raw Data'!K14</f>
        <v>5</v>
      </c>
      <c r="L14" s="110">
        <f>'Council Raw Data'!L14</f>
        <v>0</v>
      </c>
      <c r="M14" s="109">
        <f>'Council Raw Data'!M14</f>
        <v>0</v>
      </c>
      <c r="N14" s="109">
        <f>'Council Raw Data'!N14</f>
        <v>5</v>
      </c>
      <c r="O14" s="109" t="str">
        <f>'Council Raw Data'!O14</f>
        <v>NO</v>
      </c>
      <c r="P14" s="109" t="str">
        <f>'Council Raw Data'!P14</f>
        <v>YES</v>
      </c>
      <c r="Q14" s="109" t="str">
        <f>'Council Raw Data'!Q14</f>
        <v>NO</v>
      </c>
      <c r="R14" s="109" t="str">
        <f>'Council Raw Data'!R14</f>
        <v>NO</v>
      </c>
      <c r="S14" s="109" t="str">
        <f>'Council Raw Data'!S14</f>
        <v>NO</v>
      </c>
      <c r="T14" s="109">
        <f>'Council Raw Data'!T14</f>
        <v>5</v>
      </c>
      <c r="U14" s="110">
        <f>'Council Raw Data'!U14</f>
        <v>0</v>
      </c>
      <c r="V14" s="109">
        <f>'Council Raw Data'!V14</f>
        <v>0</v>
      </c>
      <c r="W14" s="109">
        <f>'Council Raw Data'!W14</f>
        <v>5</v>
      </c>
      <c r="X14" s="109" t="str">
        <f>'Council Raw Data'!X14</f>
        <v>YES</v>
      </c>
      <c r="Y14" s="109"/>
      <c r="Z14" s="109"/>
      <c r="AA14" s="109"/>
      <c r="AB14" s="109"/>
      <c r="AC14" s="109" t="str">
        <f>'Council Raw Data'!Y14</f>
        <v>Not Compliant</v>
      </c>
      <c r="AD14" s="103" t="str">
        <f>IF('Council Raw Data'!Z14="","NO",'Council Raw Data'!Z14)</f>
        <v>NO</v>
      </c>
      <c r="AE14" s="103" t="str">
        <f>IF('Council Raw Data'!AA14="","NO",'Council Raw Data'!AA14)</f>
        <v>NO</v>
      </c>
      <c r="AF14" s="103" t="str">
        <f>IF('Council Raw Data'!AB14="","NO",'Council Raw Data'!AB14)</f>
        <v>NO</v>
      </c>
      <c r="AG14" s="103" t="str">
        <f>IF('Council Raw Data'!AC14="","NO",'Council Raw Data'!AC14)</f>
        <v>NO</v>
      </c>
      <c r="AH14" s="109" t="str">
        <f>'Council Raw Data'!AD14</f>
        <v/>
      </c>
      <c r="AI14" s="109" t="str">
        <f>'Council Raw Data'!AE14</f>
        <v>Neil Pfeifer</v>
      </c>
      <c r="AJ14" s="109" t="str">
        <f>'Council Raw Data'!AF14</f>
        <v>neil.pfeifer@kofc.org</v>
      </c>
      <c r="AK14" s="109" t="str">
        <f>'Council Raw Data'!AG14</f>
        <v>Neil Pfeifer</v>
      </c>
      <c r="AL14" s="111" t="str">
        <f>'Council Raw Data'!AH14</f>
        <v>neil.pfeifer@kofc.org</v>
      </c>
    </row>
    <row r="15" spans="1:38">
      <c r="A15" s="106">
        <f>'Council Raw Data'!A15</f>
        <v>1312</v>
      </c>
      <c r="B15" s="106" t="str">
        <f>'Council Raw Data'!B15</f>
        <v>Greeley</v>
      </c>
      <c r="C15" s="106" t="str">
        <f>'Council Raw Data'!C15</f>
        <v>Nebraska</v>
      </c>
      <c r="D15" s="106" t="str">
        <f>'Council Raw Data'!D15</f>
        <v>US</v>
      </c>
      <c r="E15" s="106">
        <f>'Council Raw Data'!E15</f>
        <v>21</v>
      </c>
      <c r="F15" s="106" t="str">
        <f>'Council Raw Data'!F15</f>
        <v>1712</v>
      </c>
      <c r="G15" s="106" t="str">
        <f>'Council Raw Data'!G15</f>
        <v>Region 2</v>
      </c>
      <c r="H15" s="106" t="str">
        <f>'Council Raw Data'!H15</f>
        <v>A</v>
      </c>
      <c r="I15" s="106" t="str">
        <f>'Council Raw Data'!I15</f>
        <v>Regular</v>
      </c>
      <c r="J15" s="106" t="str">
        <f>'Council Raw Data'!J15</f>
        <v>E</v>
      </c>
      <c r="K15" s="106">
        <f>'Council Raw Data'!K15</f>
        <v>5</v>
      </c>
      <c r="L15" s="107">
        <f>'Council Raw Data'!L15</f>
        <v>0</v>
      </c>
      <c r="M15" s="106">
        <f>'Council Raw Data'!M15</f>
        <v>0</v>
      </c>
      <c r="N15" s="106">
        <f>'Council Raw Data'!N15</f>
        <v>5</v>
      </c>
      <c r="O15" s="106" t="str">
        <f>'Council Raw Data'!O15</f>
        <v>NO</v>
      </c>
      <c r="P15" s="106" t="str">
        <f>'Council Raw Data'!P15</f>
        <v>YES</v>
      </c>
      <c r="Q15" s="106" t="str">
        <f>'Council Raw Data'!Q15</f>
        <v>YES</v>
      </c>
      <c r="R15" s="106" t="str">
        <f>'Council Raw Data'!R15</f>
        <v>NO</v>
      </c>
      <c r="S15" s="106" t="str">
        <f>'Council Raw Data'!S15</f>
        <v>YES</v>
      </c>
      <c r="T15" s="106">
        <f>'Council Raw Data'!T15</f>
        <v>5</v>
      </c>
      <c r="U15" s="107">
        <f>'Council Raw Data'!U15</f>
        <v>0</v>
      </c>
      <c r="V15" s="106">
        <f>'Council Raw Data'!V15</f>
        <v>0</v>
      </c>
      <c r="W15" s="106">
        <f>'Council Raw Data'!W15</f>
        <v>5</v>
      </c>
      <c r="X15" s="106" t="str">
        <f>'Council Raw Data'!X15</f>
        <v>YES</v>
      </c>
      <c r="Y15" s="106"/>
      <c r="Z15" s="106"/>
      <c r="AA15" s="106"/>
      <c r="AB15" s="106"/>
      <c r="AC15" s="106" t="str">
        <f>'Council Raw Data'!Y15</f>
        <v>Compliant</v>
      </c>
      <c r="AD15" s="103" t="str">
        <f>IF('Council Raw Data'!Z15="","NO",'Council Raw Data'!Z15)</f>
        <v>NO</v>
      </c>
      <c r="AE15" s="103" t="str">
        <f>IF('Council Raw Data'!AA15="","NO",'Council Raw Data'!AA15)</f>
        <v>NO</v>
      </c>
      <c r="AF15" s="103" t="str">
        <f>IF('Council Raw Data'!AB15="","NO",'Council Raw Data'!AB15)</f>
        <v>NO</v>
      </c>
      <c r="AG15" s="103" t="str">
        <f>IF('Council Raw Data'!AC15="","NO",'Council Raw Data'!AC15)</f>
        <v>NO</v>
      </c>
      <c r="AH15" s="106" t="str">
        <f>'Council Raw Data'!AD15</f>
        <v/>
      </c>
      <c r="AI15" s="106" t="str">
        <f>'Council Raw Data'!AE15</f>
        <v>Anthony Swanson</v>
      </c>
      <c r="AJ15" s="106" t="str">
        <f>'Council Raw Data'!AF15</f>
        <v>anthony.swanson@kofc.org</v>
      </c>
      <c r="AK15" s="106" t="str">
        <f>'Council Raw Data'!AG15</f>
        <v>Aaron Schock</v>
      </c>
      <c r="AL15" s="108" t="str">
        <f>'Council Raw Data'!AH15</f>
        <v>aaron.schock@kofc.org</v>
      </c>
    </row>
    <row r="16" spans="1:38">
      <c r="A16" s="109">
        <f>'Council Raw Data'!A16</f>
        <v>1336</v>
      </c>
      <c r="B16" s="109" t="str">
        <f>'Council Raw Data'!B16</f>
        <v>Falls City</v>
      </c>
      <c r="C16" s="109" t="str">
        <f>'Council Raw Data'!C16</f>
        <v>Nebraska</v>
      </c>
      <c r="D16" s="109" t="str">
        <f>'Council Raw Data'!D16</f>
        <v>US</v>
      </c>
      <c r="E16" s="109">
        <f>'Council Raw Data'!E16</f>
        <v>7</v>
      </c>
      <c r="F16" s="109" t="str">
        <f>'Council Raw Data'!F16</f>
        <v>603</v>
      </c>
      <c r="G16" s="109" t="str">
        <f>'Council Raw Data'!G16</f>
        <v>Region 1</v>
      </c>
      <c r="H16" s="109" t="str">
        <f>'Council Raw Data'!H16</f>
        <v>A</v>
      </c>
      <c r="I16" s="109" t="str">
        <f>'Council Raw Data'!I16</f>
        <v>Regular</v>
      </c>
      <c r="J16" s="109" t="str">
        <f>'Council Raw Data'!J16</f>
        <v>E</v>
      </c>
      <c r="K16" s="109">
        <f>'Council Raw Data'!K16</f>
        <v>6</v>
      </c>
      <c r="L16" s="110">
        <f>'Council Raw Data'!L16</f>
        <v>0</v>
      </c>
      <c r="M16" s="109">
        <f>'Council Raw Data'!M16</f>
        <v>0</v>
      </c>
      <c r="N16" s="109">
        <f>'Council Raw Data'!N16</f>
        <v>6</v>
      </c>
      <c r="O16" s="109" t="str">
        <f>'Council Raw Data'!O16</f>
        <v>NO</v>
      </c>
      <c r="P16" s="109" t="str">
        <f>'Council Raw Data'!P16</f>
        <v>YES</v>
      </c>
      <c r="Q16" s="109" t="str">
        <f>'Council Raw Data'!Q16</f>
        <v>YES</v>
      </c>
      <c r="R16" s="109" t="str">
        <f>'Council Raw Data'!R16</f>
        <v>NO</v>
      </c>
      <c r="S16" s="109" t="str">
        <f>'Council Raw Data'!S16</f>
        <v>YES</v>
      </c>
      <c r="T16" s="109">
        <f>'Council Raw Data'!T16</f>
        <v>6</v>
      </c>
      <c r="U16" s="110">
        <f>'Council Raw Data'!U16</f>
        <v>0</v>
      </c>
      <c r="V16" s="109">
        <f>'Council Raw Data'!V16</f>
        <v>0</v>
      </c>
      <c r="W16" s="109">
        <f>'Council Raw Data'!W16</f>
        <v>6</v>
      </c>
      <c r="X16" s="109" t="str">
        <f>'Council Raw Data'!X16</f>
        <v>NO</v>
      </c>
      <c r="Y16" s="109"/>
      <c r="Z16" s="109"/>
      <c r="AA16" s="109"/>
      <c r="AB16" s="109"/>
      <c r="AC16" s="109" t="str">
        <f>'Council Raw Data'!Y16</f>
        <v>Not Compliant</v>
      </c>
      <c r="AD16" s="103" t="str">
        <f>IF('Council Raw Data'!Z16="","NO",'Council Raw Data'!Z16)</f>
        <v>NO</v>
      </c>
      <c r="AE16" s="103" t="str">
        <f>IF('Council Raw Data'!AA16="","NO",'Council Raw Data'!AA16)</f>
        <v>NO</v>
      </c>
      <c r="AF16" s="103" t="str">
        <f>IF('Council Raw Data'!AB16="","NO",'Council Raw Data'!AB16)</f>
        <v>NO</v>
      </c>
      <c r="AG16" s="103" t="str">
        <f>IF('Council Raw Data'!AC16="","NO",'Council Raw Data'!AC16)</f>
        <v>NO</v>
      </c>
      <c r="AH16" s="109" t="str">
        <f>'Council Raw Data'!AD16</f>
        <v/>
      </c>
      <c r="AI16" s="109" t="str">
        <f>'Council Raw Data'!AE16</f>
        <v>Anthony Swanson</v>
      </c>
      <c r="AJ16" s="109" t="str">
        <f>'Council Raw Data'!AF16</f>
        <v>anthony.swanson@kofc.org</v>
      </c>
      <c r="AK16" s="109" t="str">
        <f>'Council Raw Data'!AG16</f>
        <v>David St Hilaire</v>
      </c>
      <c r="AL16" s="111" t="str">
        <f>'Council Raw Data'!AH16</f>
        <v>david.st.hilaire@kofc.org</v>
      </c>
    </row>
    <row r="17" spans="1:38">
      <c r="A17" s="106">
        <f>'Council Raw Data'!A17</f>
        <v>1497</v>
      </c>
      <c r="B17" s="106" t="str">
        <f>'Council Raw Data'!B17</f>
        <v>Fremont</v>
      </c>
      <c r="C17" s="106" t="str">
        <f>'Council Raw Data'!C17</f>
        <v>Nebraska</v>
      </c>
      <c r="D17" s="106" t="str">
        <f>'Council Raw Data'!D17</f>
        <v>US</v>
      </c>
      <c r="E17" s="106">
        <f>'Council Raw Data'!E17</f>
        <v>13</v>
      </c>
      <c r="F17" s="106" t="str">
        <f>'Council Raw Data'!F17</f>
        <v>2071</v>
      </c>
      <c r="G17" s="106" t="str">
        <f>'Council Raw Data'!G17</f>
        <v>Region 7</v>
      </c>
      <c r="H17" s="106" t="str">
        <f>'Council Raw Data'!H17</f>
        <v>A</v>
      </c>
      <c r="I17" s="106" t="str">
        <f>'Council Raw Data'!I17</f>
        <v>Regular</v>
      </c>
      <c r="J17" s="106" t="str">
        <f>'Council Raw Data'!J17</f>
        <v>E</v>
      </c>
      <c r="K17" s="106">
        <f>'Council Raw Data'!K17</f>
        <v>15</v>
      </c>
      <c r="L17" s="107">
        <f>'Council Raw Data'!L17</f>
        <v>6.6666666666666666E-2</v>
      </c>
      <c r="M17" s="106">
        <f>'Council Raw Data'!M17</f>
        <v>1</v>
      </c>
      <c r="N17" s="106">
        <f>'Council Raw Data'!N17</f>
        <v>14</v>
      </c>
      <c r="O17" s="106" t="str">
        <f>'Council Raw Data'!O17</f>
        <v>NO</v>
      </c>
      <c r="P17" s="106" t="str">
        <f>'Council Raw Data'!P17</f>
        <v>YES</v>
      </c>
      <c r="Q17" s="106" t="str">
        <f>'Council Raw Data'!Q17</f>
        <v>YES</v>
      </c>
      <c r="R17" s="106" t="str">
        <f>'Council Raw Data'!R17</f>
        <v>NO</v>
      </c>
      <c r="S17" s="106" t="str">
        <f>'Council Raw Data'!S17</f>
        <v>YES</v>
      </c>
      <c r="T17" s="106">
        <f>'Council Raw Data'!T17</f>
        <v>15</v>
      </c>
      <c r="U17" s="107">
        <f>'Council Raw Data'!U17</f>
        <v>0</v>
      </c>
      <c r="V17" s="106">
        <f>'Council Raw Data'!V17</f>
        <v>0</v>
      </c>
      <c r="W17" s="106">
        <f>'Council Raw Data'!W17</f>
        <v>15</v>
      </c>
      <c r="X17" s="106" t="str">
        <f>'Council Raw Data'!X17</f>
        <v>YES</v>
      </c>
      <c r="Y17" s="106"/>
      <c r="Z17" s="106"/>
      <c r="AA17" s="106"/>
      <c r="AB17" s="106"/>
      <c r="AC17" s="106" t="str">
        <f>'Council Raw Data'!Y17</f>
        <v>Compliant</v>
      </c>
      <c r="AD17" s="103" t="str">
        <f>IF('Council Raw Data'!Z17="","NO",'Council Raw Data'!Z17)</f>
        <v>NO</v>
      </c>
      <c r="AE17" s="103" t="str">
        <f>IF('Council Raw Data'!AA17="","NO",'Council Raw Data'!AA17)</f>
        <v>NO</v>
      </c>
      <c r="AF17" s="103" t="str">
        <f>IF('Council Raw Data'!AB17="","NO",'Council Raw Data'!AB17)</f>
        <v>NO</v>
      </c>
      <c r="AG17" s="103" t="str">
        <f>IF('Council Raw Data'!AC17="","NO",'Council Raw Data'!AC17)</f>
        <v>NO</v>
      </c>
      <c r="AH17" s="106" t="str">
        <f>'Council Raw Data'!AD17</f>
        <v/>
      </c>
      <c r="AI17" s="106" t="str">
        <f>'Council Raw Data'!AE17</f>
        <v>Neil Pfeifer</v>
      </c>
      <c r="AJ17" s="106" t="str">
        <f>'Council Raw Data'!AF17</f>
        <v>neil.pfeifer@kofc.org</v>
      </c>
      <c r="AK17" s="106" t="str">
        <f>'Council Raw Data'!AG17</f>
        <v>Brian Ford</v>
      </c>
      <c r="AL17" s="108" t="str">
        <f>'Council Raw Data'!AH17</f>
        <v>brian.ford@kofc.org</v>
      </c>
    </row>
    <row r="18" spans="1:38">
      <c r="A18" s="109">
        <f>'Council Raw Data'!A18</f>
        <v>1708</v>
      </c>
      <c r="B18" s="109" t="str">
        <f>'Council Raw Data'!B18</f>
        <v>York</v>
      </c>
      <c r="C18" s="109" t="str">
        <f>'Council Raw Data'!C18</f>
        <v>Nebraska</v>
      </c>
      <c r="D18" s="109" t="str">
        <f>'Council Raw Data'!D18</f>
        <v>US</v>
      </c>
      <c r="E18" s="109">
        <f>'Council Raw Data'!E18</f>
        <v>12</v>
      </c>
      <c r="F18" s="109" t="str">
        <f>'Council Raw Data'!F18</f>
        <v>2023</v>
      </c>
      <c r="G18" s="109" t="str">
        <f>'Council Raw Data'!G18</f>
        <v>Region 4</v>
      </c>
      <c r="H18" s="109" t="str">
        <f>'Council Raw Data'!H18</f>
        <v>A</v>
      </c>
      <c r="I18" s="109" t="str">
        <f>'Council Raw Data'!I18</f>
        <v>Regular</v>
      </c>
      <c r="J18" s="109" t="str">
        <f>'Council Raw Data'!J18</f>
        <v>E</v>
      </c>
      <c r="K18" s="109">
        <f>'Council Raw Data'!K18</f>
        <v>7</v>
      </c>
      <c r="L18" s="110">
        <f>'Council Raw Data'!L18</f>
        <v>0</v>
      </c>
      <c r="M18" s="109">
        <f>'Council Raw Data'!M18</f>
        <v>0</v>
      </c>
      <c r="N18" s="109">
        <f>'Council Raw Data'!N18</f>
        <v>7</v>
      </c>
      <c r="O18" s="109" t="str">
        <f>'Council Raw Data'!O18</f>
        <v>NO</v>
      </c>
      <c r="P18" s="109" t="str">
        <f>'Council Raw Data'!P18</f>
        <v>YES</v>
      </c>
      <c r="Q18" s="109" t="str">
        <f>'Council Raw Data'!Q18</f>
        <v>YES</v>
      </c>
      <c r="R18" s="109" t="str">
        <f>'Council Raw Data'!R18</f>
        <v>NO</v>
      </c>
      <c r="S18" s="109" t="str">
        <f>'Council Raw Data'!S18</f>
        <v>YES</v>
      </c>
      <c r="T18" s="109">
        <f>'Council Raw Data'!T18</f>
        <v>7</v>
      </c>
      <c r="U18" s="110">
        <f>'Council Raw Data'!U18</f>
        <v>0</v>
      </c>
      <c r="V18" s="109">
        <f>'Council Raw Data'!V18</f>
        <v>0</v>
      </c>
      <c r="W18" s="109">
        <f>'Council Raw Data'!W18</f>
        <v>7</v>
      </c>
      <c r="X18" s="109" t="str">
        <f>'Council Raw Data'!X18</f>
        <v>YES</v>
      </c>
      <c r="Y18" s="109"/>
      <c r="Z18" s="109"/>
      <c r="AA18" s="109"/>
      <c r="AB18" s="109"/>
      <c r="AC18" s="109" t="str">
        <f>'Council Raw Data'!Y18</f>
        <v>Not Compliant</v>
      </c>
      <c r="AD18" s="103" t="str">
        <f>IF('Council Raw Data'!Z18="","NO",'Council Raw Data'!Z18)</f>
        <v>NO</v>
      </c>
      <c r="AE18" s="103" t="str">
        <f>IF('Council Raw Data'!AA18="","NO",'Council Raw Data'!AA18)</f>
        <v>NO</v>
      </c>
      <c r="AF18" s="103" t="str">
        <f>IF('Council Raw Data'!AB18="","NO",'Council Raw Data'!AB18)</f>
        <v>NO</v>
      </c>
      <c r="AG18" s="103" t="str">
        <f>IF('Council Raw Data'!AC18="","NO",'Council Raw Data'!AC18)</f>
        <v>NO</v>
      </c>
      <c r="AH18" s="109" t="str">
        <f>'Council Raw Data'!AD18</f>
        <v/>
      </c>
      <c r="AI18" s="109" t="str">
        <f>'Council Raw Data'!AE18</f>
        <v>Anthony Swanson</v>
      </c>
      <c r="AJ18" s="109" t="str">
        <f>'Council Raw Data'!AF18</f>
        <v>anthony.swanson@kofc.org</v>
      </c>
      <c r="AK18" s="109" t="str">
        <f>'Council Raw Data'!AG18</f>
        <v>Ian Ollis</v>
      </c>
      <c r="AL18" s="111" t="str">
        <f>'Council Raw Data'!AH18</f>
        <v>ian.ollis@kofc.org</v>
      </c>
    </row>
    <row r="19" spans="1:38">
      <c r="A19" s="106">
        <f>'Council Raw Data'!A19</f>
        <v>1717</v>
      </c>
      <c r="B19" s="106" t="str">
        <f>'Council Raw Data'!B19</f>
        <v>David City</v>
      </c>
      <c r="C19" s="106" t="str">
        <f>'Council Raw Data'!C19</f>
        <v>Nebraska</v>
      </c>
      <c r="D19" s="106" t="str">
        <f>'Council Raw Data'!D19</f>
        <v>US</v>
      </c>
      <c r="E19" s="106">
        <f>'Council Raw Data'!E19</f>
        <v>36</v>
      </c>
      <c r="F19" s="106" t="str">
        <f>'Council Raw Data'!F19</f>
        <v>3301</v>
      </c>
      <c r="G19" s="106" t="str">
        <f>'Council Raw Data'!G19</f>
        <v>Region 2</v>
      </c>
      <c r="H19" s="106" t="str">
        <f>'Council Raw Data'!H19</f>
        <v>P</v>
      </c>
      <c r="I19" s="106" t="str">
        <f>'Council Raw Data'!I19</f>
        <v>Regular</v>
      </c>
      <c r="J19" s="106" t="str">
        <f>'Council Raw Data'!J19</f>
        <v>E</v>
      </c>
      <c r="K19" s="106">
        <f>'Council Raw Data'!K19</f>
        <v>14</v>
      </c>
      <c r="L19" s="107">
        <f>'Council Raw Data'!L19</f>
        <v>0</v>
      </c>
      <c r="M19" s="106">
        <f>'Council Raw Data'!M19</f>
        <v>0</v>
      </c>
      <c r="N19" s="106">
        <f>'Council Raw Data'!N19</f>
        <v>14</v>
      </c>
      <c r="O19" s="106" t="str">
        <f>'Council Raw Data'!O19</f>
        <v>NO</v>
      </c>
      <c r="P19" s="106" t="str">
        <f>'Council Raw Data'!P19</f>
        <v>YES</v>
      </c>
      <c r="Q19" s="106" t="str">
        <f>'Council Raw Data'!Q19</f>
        <v>NO</v>
      </c>
      <c r="R19" s="106" t="str">
        <f>'Council Raw Data'!R19</f>
        <v>NO</v>
      </c>
      <c r="S19" s="106" t="str">
        <f>'Council Raw Data'!S19</f>
        <v>YES</v>
      </c>
      <c r="T19" s="106">
        <f>'Council Raw Data'!T19</f>
        <v>13</v>
      </c>
      <c r="U19" s="107">
        <f>'Council Raw Data'!U19</f>
        <v>0</v>
      </c>
      <c r="V19" s="106">
        <f>'Council Raw Data'!V19</f>
        <v>0</v>
      </c>
      <c r="W19" s="106">
        <f>'Council Raw Data'!W19</f>
        <v>13</v>
      </c>
      <c r="X19" s="106" t="str">
        <f>'Council Raw Data'!X19</f>
        <v>YES</v>
      </c>
      <c r="Y19" s="106"/>
      <c r="Z19" s="106"/>
      <c r="AA19" s="106"/>
      <c r="AB19" s="106"/>
      <c r="AC19" s="106" t="str">
        <f>'Council Raw Data'!Y19</f>
        <v>Not Compliant</v>
      </c>
      <c r="AD19" s="103" t="str">
        <f>IF('Council Raw Data'!Z19="","NO",'Council Raw Data'!Z19)</f>
        <v>NO</v>
      </c>
      <c r="AE19" s="103" t="str">
        <f>IF('Council Raw Data'!AA19="","NO",'Council Raw Data'!AA19)</f>
        <v>NO</v>
      </c>
      <c r="AF19" s="103" t="str">
        <f>IF('Council Raw Data'!AB19="","NO",'Council Raw Data'!AB19)</f>
        <v>NO</v>
      </c>
      <c r="AG19" s="103" t="str">
        <f>IF('Council Raw Data'!AC19="","NO",'Council Raw Data'!AC19)</f>
        <v>NO</v>
      </c>
      <c r="AH19" s="106" t="str">
        <f>'Council Raw Data'!AD19</f>
        <v/>
      </c>
      <c r="AI19" s="106" t="str">
        <f>'Council Raw Data'!AE19</f>
        <v>Neil Pfeifer</v>
      </c>
      <c r="AJ19" s="106" t="str">
        <f>'Council Raw Data'!AF19</f>
        <v>neil.pfeifer@kofc.org</v>
      </c>
      <c r="AK19" s="106" t="str">
        <f>'Council Raw Data'!AG19</f>
        <v>Roy Metter</v>
      </c>
      <c r="AL19" s="108" t="str">
        <f>'Council Raw Data'!AH19</f>
        <v>roy.metter@kofc.org</v>
      </c>
    </row>
    <row r="20" spans="1:38">
      <c r="A20" s="109">
        <f>'Council Raw Data'!A20</f>
        <v>1723</v>
      </c>
      <c r="B20" s="109" t="str">
        <f>'Council Raw Data'!B20</f>
        <v>Beatrice</v>
      </c>
      <c r="C20" s="109" t="str">
        <f>'Council Raw Data'!C20</f>
        <v>Nebraska</v>
      </c>
      <c r="D20" s="109" t="str">
        <f>'Council Raw Data'!D20</f>
        <v>US</v>
      </c>
      <c r="E20" s="109">
        <f>'Council Raw Data'!E20</f>
        <v>8</v>
      </c>
      <c r="F20" s="109" t="str">
        <f>'Council Raw Data'!F20</f>
        <v>3146</v>
      </c>
      <c r="G20" s="109" t="str">
        <f>'Council Raw Data'!G20</f>
        <v>Region 1</v>
      </c>
      <c r="H20" s="109" t="str">
        <f>'Council Raw Data'!H20</f>
        <v>A</v>
      </c>
      <c r="I20" s="109" t="str">
        <f>'Council Raw Data'!I20</f>
        <v>Regular</v>
      </c>
      <c r="J20" s="109" t="str">
        <f>'Council Raw Data'!J20</f>
        <v>E</v>
      </c>
      <c r="K20" s="109">
        <f>'Council Raw Data'!K20</f>
        <v>8</v>
      </c>
      <c r="L20" s="110">
        <f>'Council Raw Data'!L20</f>
        <v>0</v>
      </c>
      <c r="M20" s="109">
        <f>'Council Raw Data'!M20</f>
        <v>0</v>
      </c>
      <c r="N20" s="109">
        <f>'Council Raw Data'!N20</f>
        <v>8</v>
      </c>
      <c r="O20" s="109" t="str">
        <f>'Council Raw Data'!O20</f>
        <v>NO</v>
      </c>
      <c r="P20" s="109" t="str">
        <f>'Council Raw Data'!P20</f>
        <v>YES</v>
      </c>
      <c r="Q20" s="109" t="str">
        <f>'Council Raw Data'!Q20</f>
        <v>NO</v>
      </c>
      <c r="R20" s="109" t="str">
        <f>'Council Raw Data'!R20</f>
        <v>NO</v>
      </c>
      <c r="S20" s="109" t="str">
        <f>'Council Raw Data'!S20</f>
        <v>YES</v>
      </c>
      <c r="T20" s="109">
        <f>'Council Raw Data'!T20</f>
        <v>6</v>
      </c>
      <c r="U20" s="110">
        <f>'Council Raw Data'!U20</f>
        <v>0</v>
      </c>
      <c r="V20" s="109">
        <f>'Council Raw Data'!V20</f>
        <v>0</v>
      </c>
      <c r="W20" s="109">
        <f>'Council Raw Data'!W20</f>
        <v>6</v>
      </c>
      <c r="X20" s="109" t="str">
        <f>'Council Raw Data'!X20</f>
        <v>YES</v>
      </c>
      <c r="Y20" s="109"/>
      <c r="Z20" s="109"/>
      <c r="AA20" s="109"/>
      <c r="AB20" s="109"/>
      <c r="AC20" s="109" t="str">
        <f>'Council Raw Data'!Y20</f>
        <v>Not Compliant</v>
      </c>
      <c r="AD20" s="103" t="str">
        <f>IF('Council Raw Data'!Z20="","NO",'Council Raw Data'!Z20)</f>
        <v>NO</v>
      </c>
      <c r="AE20" s="103" t="str">
        <f>IF('Council Raw Data'!AA20="","NO",'Council Raw Data'!AA20)</f>
        <v>NO</v>
      </c>
      <c r="AF20" s="103" t="str">
        <f>IF('Council Raw Data'!AB20="","NO",'Council Raw Data'!AB20)</f>
        <v>NO</v>
      </c>
      <c r="AG20" s="103" t="str">
        <f>IF('Council Raw Data'!AC20="","NO",'Council Raw Data'!AC20)</f>
        <v>NO</v>
      </c>
      <c r="AH20" s="109" t="str">
        <f>'Council Raw Data'!AD20</f>
        <v/>
      </c>
      <c r="AI20" s="109" t="str">
        <f>'Council Raw Data'!AE20</f>
        <v>Anthony Swanson</v>
      </c>
      <c r="AJ20" s="109" t="str">
        <f>'Council Raw Data'!AF20</f>
        <v>anthony.swanson@kofc.org</v>
      </c>
      <c r="AK20" s="109" t="str">
        <f>'Council Raw Data'!AG20</f>
        <v>Anthony Swanson</v>
      </c>
      <c r="AL20" s="111" t="str">
        <f>'Council Raw Data'!AH20</f>
        <v>anthony.swanson@kofc.org</v>
      </c>
    </row>
    <row r="21" spans="1:38">
      <c r="A21" s="106">
        <f>'Council Raw Data'!A21</f>
        <v>1728</v>
      </c>
      <c r="B21" s="106" t="str">
        <f>'Council Raw Data'!B21</f>
        <v>Kearney</v>
      </c>
      <c r="C21" s="106" t="str">
        <f>'Council Raw Data'!C21</f>
        <v>Nebraska</v>
      </c>
      <c r="D21" s="106" t="str">
        <f>'Council Raw Data'!D21</f>
        <v>US</v>
      </c>
      <c r="E21" s="106">
        <f>'Council Raw Data'!E21</f>
        <v>24</v>
      </c>
      <c r="F21" s="106" t="str">
        <f>'Council Raw Data'!F21</f>
        <v>609</v>
      </c>
      <c r="G21" s="106" t="str">
        <f>'Council Raw Data'!G21</f>
        <v>Region 4</v>
      </c>
      <c r="H21" s="106" t="str">
        <f>'Council Raw Data'!H21</f>
        <v>A</v>
      </c>
      <c r="I21" s="106" t="str">
        <f>'Council Raw Data'!I21</f>
        <v>Regular</v>
      </c>
      <c r="J21" s="106" t="str">
        <f>'Council Raw Data'!J21</f>
        <v>E</v>
      </c>
      <c r="K21" s="106">
        <f>'Council Raw Data'!K21</f>
        <v>15</v>
      </c>
      <c r="L21" s="107">
        <f>'Council Raw Data'!L21</f>
        <v>0</v>
      </c>
      <c r="M21" s="106">
        <f>'Council Raw Data'!M21</f>
        <v>0</v>
      </c>
      <c r="N21" s="106">
        <f>'Council Raw Data'!N21</f>
        <v>15</v>
      </c>
      <c r="O21" s="106" t="str">
        <f>'Council Raw Data'!O21</f>
        <v>NO</v>
      </c>
      <c r="P21" s="106" t="str">
        <f>'Council Raw Data'!P21</f>
        <v>YES</v>
      </c>
      <c r="Q21" s="106" t="str">
        <f>'Council Raw Data'!Q21</f>
        <v>YES</v>
      </c>
      <c r="R21" s="106" t="str">
        <f>'Council Raw Data'!R21</f>
        <v>NO</v>
      </c>
      <c r="S21" s="106" t="str">
        <f>'Council Raw Data'!S21</f>
        <v>YES</v>
      </c>
      <c r="T21" s="106">
        <f>'Council Raw Data'!T21</f>
        <v>12</v>
      </c>
      <c r="U21" s="107">
        <f>'Council Raw Data'!U21</f>
        <v>0</v>
      </c>
      <c r="V21" s="106">
        <f>'Council Raw Data'!V21</f>
        <v>0</v>
      </c>
      <c r="W21" s="106">
        <f>'Council Raw Data'!W21</f>
        <v>12</v>
      </c>
      <c r="X21" s="106" t="str">
        <f>'Council Raw Data'!X21</f>
        <v>YES</v>
      </c>
      <c r="Y21" s="106"/>
      <c r="Z21" s="106"/>
      <c r="AA21" s="106"/>
      <c r="AB21" s="106"/>
      <c r="AC21" s="106" t="str">
        <f>'Council Raw Data'!Y21</f>
        <v>Not Compliant</v>
      </c>
      <c r="AD21" s="103" t="str">
        <f>IF('Council Raw Data'!Z21="","NO",'Council Raw Data'!Z21)</f>
        <v>NO</v>
      </c>
      <c r="AE21" s="103" t="str">
        <f>IF('Council Raw Data'!AA21="","NO",'Council Raw Data'!AA21)</f>
        <v>NO</v>
      </c>
      <c r="AF21" s="103" t="str">
        <f>IF('Council Raw Data'!AB21="","NO",'Council Raw Data'!AB21)</f>
        <v>NO</v>
      </c>
      <c r="AG21" s="103" t="str">
        <f>IF('Council Raw Data'!AC21="","NO",'Council Raw Data'!AC21)</f>
        <v>NO</v>
      </c>
      <c r="AH21" s="106" t="str">
        <f>'Council Raw Data'!AD21</f>
        <v/>
      </c>
      <c r="AI21" s="106" t="str">
        <f>'Council Raw Data'!AE21</f>
        <v>Anthony Swanson</v>
      </c>
      <c r="AJ21" s="106" t="str">
        <f>'Council Raw Data'!AF21</f>
        <v>anthony.swanson@kofc.org</v>
      </c>
      <c r="AK21" s="106" t="str">
        <f>'Council Raw Data'!AG21</f>
        <v>Isaiah Swanson</v>
      </c>
      <c r="AL21" s="108" t="str">
        <f>'Council Raw Data'!AH21</f>
        <v>isaiah.swanson@kofc.org</v>
      </c>
    </row>
    <row r="22" spans="1:38">
      <c r="A22" s="109">
        <f>'Council Raw Data'!A22</f>
        <v>1739</v>
      </c>
      <c r="B22" s="109" t="str">
        <f>'Council Raw Data'!B22</f>
        <v>Albion</v>
      </c>
      <c r="C22" s="109" t="str">
        <f>'Council Raw Data'!C22</f>
        <v>Nebraska</v>
      </c>
      <c r="D22" s="109" t="str">
        <f>'Council Raw Data'!D22</f>
        <v>US</v>
      </c>
      <c r="E22" s="109">
        <f>'Council Raw Data'!E22</f>
        <v>21</v>
      </c>
      <c r="F22" s="109" t="str">
        <f>'Council Raw Data'!F22</f>
        <v>1717</v>
      </c>
      <c r="G22" s="109" t="str">
        <f>'Council Raw Data'!G22</f>
        <v>Region 2</v>
      </c>
      <c r="H22" s="109" t="str">
        <f>'Council Raw Data'!H22</f>
        <v>P</v>
      </c>
      <c r="I22" s="109" t="str">
        <f>'Council Raw Data'!I22</f>
        <v>Regular</v>
      </c>
      <c r="J22" s="109" t="str">
        <f>'Council Raw Data'!J22</f>
        <v>E</v>
      </c>
      <c r="K22" s="109">
        <f>'Council Raw Data'!K22</f>
        <v>14</v>
      </c>
      <c r="L22" s="110">
        <f>'Council Raw Data'!L22</f>
        <v>0</v>
      </c>
      <c r="M22" s="109">
        <f>'Council Raw Data'!M22</f>
        <v>0</v>
      </c>
      <c r="N22" s="109">
        <f>'Council Raw Data'!N22</f>
        <v>14</v>
      </c>
      <c r="O22" s="109" t="str">
        <f>'Council Raw Data'!O22</f>
        <v>NO</v>
      </c>
      <c r="P22" s="109" t="str">
        <f>'Council Raw Data'!P22</f>
        <v>YES</v>
      </c>
      <c r="Q22" s="109" t="str">
        <f>'Council Raw Data'!Q22</f>
        <v>YES</v>
      </c>
      <c r="R22" s="109" t="str">
        <f>'Council Raw Data'!R22</f>
        <v>NO</v>
      </c>
      <c r="S22" s="109" t="str">
        <f>'Council Raw Data'!S22</f>
        <v>YES</v>
      </c>
      <c r="T22" s="109">
        <f>'Council Raw Data'!T22</f>
        <v>11</v>
      </c>
      <c r="U22" s="110">
        <f>'Council Raw Data'!U22</f>
        <v>0</v>
      </c>
      <c r="V22" s="109">
        <f>'Council Raw Data'!V22</f>
        <v>0</v>
      </c>
      <c r="W22" s="109">
        <f>'Council Raw Data'!W22</f>
        <v>11</v>
      </c>
      <c r="X22" s="109" t="str">
        <f>'Council Raw Data'!X22</f>
        <v>YES</v>
      </c>
      <c r="Y22" s="109"/>
      <c r="Z22" s="109"/>
      <c r="AA22" s="109"/>
      <c r="AB22" s="109"/>
      <c r="AC22" s="109" t="str">
        <f>'Council Raw Data'!Y22</f>
        <v>Not Compliant</v>
      </c>
      <c r="AD22" s="103" t="str">
        <f>IF('Council Raw Data'!Z22="","NO",'Council Raw Data'!Z22)</f>
        <v>NO</v>
      </c>
      <c r="AE22" s="103" t="str">
        <f>IF('Council Raw Data'!AA22="","NO",'Council Raw Data'!AA22)</f>
        <v>NO</v>
      </c>
      <c r="AF22" s="103" t="str">
        <f>IF('Council Raw Data'!AB22="","NO",'Council Raw Data'!AB22)</f>
        <v>NO</v>
      </c>
      <c r="AG22" s="103" t="str">
        <f>IF('Council Raw Data'!AC22="","NO",'Council Raw Data'!AC22)</f>
        <v>NO</v>
      </c>
      <c r="AH22" s="109" t="str">
        <f>'Council Raw Data'!AD22</f>
        <v/>
      </c>
      <c r="AI22" s="109" t="str">
        <f>'Council Raw Data'!AE22</f>
        <v>Neil Pfeifer</v>
      </c>
      <c r="AJ22" s="109" t="str">
        <f>'Council Raw Data'!AF22</f>
        <v>neil.pfeifer@kofc.org</v>
      </c>
      <c r="AK22" s="109" t="str">
        <f>'Council Raw Data'!AG22</f>
        <v>Noah Pfeifer</v>
      </c>
      <c r="AL22" s="111" t="str">
        <f>'Council Raw Data'!AH22</f>
        <v>noah.pfeifer@kofc.org</v>
      </c>
    </row>
    <row r="23" spans="1:38">
      <c r="A23" s="106">
        <f>'Council Raw Data'!A23</f>
        <v>1793</v>
      </c>
      <c r="B23" s="106" t="str">
        <f>'Council Raw Data'!B23</f>
        <v>Norfolk</v>
      </c>
      <c r="C23" s="106" t="str">
        <f>'Council Raw Data'!C23</f>
        <v>Nebraska</v>
      </c>
      <c r="D23" s="106" t="str">
        <f>'Council Raw Data'!D23</f>
        <v>US</v>
      </c>
      <c r="E23" s="106">
        <f>'Council Raw Data'!E23</f>
        <v>17</v>
      </c>
      <c r="F23" s="106" t="str">
        <f>'Council Raw Data'!F23</f>
        <v>606</v>
      </c>
      <c r="G23" s="106" t="str">
        <f>'Council Raw Data'!G23</f>
        <v>Region 3</v>
      </c>
      <c r="H23" s="106" t="str">
        <f>'Council Raw Data'!H23</f>
        <v>A</v>
      </c>
      <c r="I23" s="106" t="str">
        <f>'Council Raw Data'!I23</f>
        <v>Regular</v>
      </c>
      <c r="J23" s="106" t="str">
        <f>'Council Raw Data'!J23</f>
        <v>E</v>
      </c>
      <c r="K23" s="106">
        <f>'Council Raw Data'!K23</f>
        <v>15</v>
      </c>
      <c r="L23" s="107">
        <f>'Council Raw Data'!L23</f>
        <v>0.13333333333333333</v>
      </c>
      <c r="M23" s="106">
        <f>'Council Raw Data'!M23</f>
        <v>2</v>
      </c>
      <c r="N23" s="106">
        <f>'Council Raw Data'!N23</f>
        <v>13</v>
      </c>
      <c r="O23" s="106" t="str">
        <f>'Council Raw Data'!O23</f>
        <v>NO</v>
      </c>
      <c r="P23" s="106" t="str">
        <f>'Council Raw Data'!P23</f>
        <v>YES</v>
      </c>
      <c r="Q23" s="106" t="str">
        <f>'Council Raw Data'!Q23</f>
        <v>YES</v>
      </c>
      <c r="R23" s="106" t="str">
        <f>'Council Raw Data'!R23</f>
        <v>NO</v>
      </c>
      <c r="S23" s="106" t="str">
        <f>'Council Raw Data'!S23</f>
        <v>YES</v>
      </c>
      <c r="T23" s="106">
        <f>'Council Raw Data'!T23</f>
        <v>15</v>
      </c>
      <c r="U23" s="107">
        <f>'Council Raw Data'!U23</f>
        <v>0</v>
      </c>
      <c r="V23" s="106">
        <f>'Council Raw Data'!V23</f>
        <v>0</v>
      </c>
      <c r="W23" s="106">
        <f>'Council Raw Data'!W23</f>
        <v>15</v>
      </c>
      <c r="X23" s="106" t="str">
        <f>'Council Raw Data'!X23</f>
        <v>YES</v>
      </c>
      <c r="Y23" s="106"/>
      <c r="Z23" s="106"/>
      <c r="AA23" s="106"/>
      <c r="AB23" s="106"/>
      <c r="AC23" s="106" t="str">
        <f>'Council Raw Data'!Y23</f>
        <v>Compliant</v>
      </c>
      <c r="AD23" s="103" t="str">
        <f>IF('Council Raw Data'!Z23="","NO",'Council Raw Data'!Z23)</f>
        <v>NO</v>
      </c>
      <c r="AE23" s="103" t="str">
        <f>IF('Council Raw Data'!AA23="","NO",'Council Raw Data'!AA23)</f>
        <v>NO</v>
      </c>
      <c r="AF23" s="103" t="str">
        <f>IF('Council Raw Data'!AB23="","NO",'Council Raw Data'!AB23)</f>
        <v>NO</v>
      </c>
      <c r="AG23" s="103" t="str">
        <f>IF('Council Raw Data'!AC23="","NO",'Council Raw Data'!AC23)</f>
        <v>NO</v>
      </c>
      <c r="AH23" s="106" t="str">
        <f>'Council Raw Data'!AD23</f>
        <v/>
      </c>
      <c r="AI23" s="106" t="str">
        <f>'Council Raw Data'!AE23</f>
        <v>Neil Pfeifer</v>
      </c>
      <c r="AJ23" s="106" t="str">
        <f>'Council Raw Data'!AF23</f>
        <v>neil.pfeifer@kofc.org</v>
      </c>
      <c r="AK23" s="106" t="str">
        <f>'Council Raw Data'!AG23</f>
        <v>Noah Pfeifer</v>
      </c>
      <c r="AL23" s="108" t="str">
        <f>'Council Raw Data'!AH23</f>
        <v>noah.pfeifer@kofc.org</v>
      </c>
    </row>
    <row r="24" spans="1:38">
      <c r="A24" s="109">
        <f>'Council Raw Data'!A24</f>
        <v>1794</v>
      </c>
      <c r="B24" s="109" t="str">
        <f>'Council Raw Data'!B24</f>
        <v>Humphrey</v>
      </c>
      <c r="C24" s="109" t="str">
        <f>'Council Raw Data'!C24</f>
        <v>Nebraska</v>
      </c>
      <c r="D24" s="109" t="str">
        <f>'Council Raw Data'!D24</f>
        <v>US</v>
      </c>
      <c r="E24" s="109">
        <f>'Council Raw Data'!E24</f>
        <v>18</v>
      </c>
      <c r="F24" s="109" t="str">
        <f>'Council Raw Data'!F24</f>
        <v>606</v>
      </c>
      <c r="G24" s="109" t="str">
        <f>'Council Raw Data'!G24</f>
        <v>Region 2</v>
      </c>
      <c r="H24" s="109" t="str">
        <f>'Council Raw Data'!H24</f>
        <v>A</v>
      </c>
      <c r="I24" s="109" t="str">
        <f>'Council Raw Data'!I24</f>
        <v>Regular</v>
      </c>
      <c r="J24" s="109" t="str">
        <f>'Council Raw Data'!J24</f>
        <v>E</v>
      </c>
      <c r="K24" s="109">
        <f>'Council Raw Data'!K24</f>
        <v>12</v>
      </c>
      <c r="L24" s="110">
        <f>'Council Raw Data'!L24</f>
        <v>0</v>
      </c>
      <c r="M24" s="109">
        <f>'Council Raw Data'!M24</f>
        <v>0</v>
      </c>
      <c r="N24" s="109">
        <f>'Council Raw Data'!N24</f>
        <v>12</v>
      </c>
      <c r="O24" s="109" t="str">
        <f>'Council Raw Data'!O24</f>
        <v>NO</v>
      </c>
      <c r="P24" s="109" t="str">
        <f>'Council Raw Data'!P24</f>
        <v>YES</v>
      </c>
      <c r="Q24" s="109" t="str">
        <f>'Council Raw Data'!Q24</f>
        <v>YES</v>
      </c>
      <c r="R24" s="109" t="str">
        <f>'Council Raw Data'!R24</f>
        <v>NO</v>
      </c>
      <c r="S24" s="109" t="str">
        <f>'Council Raw Data'!S24</f>
        <v>YES</v>
      </c>
      <c r="T24" s="109">
        <f>'Council Raw Data'!T24</f>
        <v>8</v>
      </c>
      <c r="U24" s="110">
        <f>'Council Raw Data'!U24</f>
        <v>0</v>
      </c>
      <c r="V24" s="109">
        <f>'Council Raw Data'!V24</f>
        <v>0</v>
      </c>
      <c r="W24" s="109">
        <f>'Council Raw Data'!W24</f>
        <v>8</v>
      </c>
      <c r="X24" s="109" t="str">
        <f>'Council Raw Data'!X24</f>
        <v>YES</v>
      </c>
      <c r="Y24" s="109"/>
      <c r="Z24" s="109"/>
      <c r="AA24" s="109"/>
      <c r="AB24" s="109"/>
      <c r="AC24" s="109" t="str">
        <f>'Council Raw Data'!Y24</f>
        <v>Not Compliant</v>
      </c>
      <c r="AD24" s="103" t="str">
        <f>IF('Council Raw Data'!Z24="","NO",'Council Raw Data'!Z24)</f>
        <v>NO</v>
      </c>
      <c r="AE24" s="103" t="str">
        <f>IF('Council Raw Data'!AA24="","NO",'Council Raw Data'!AA24)</f>
        <v>NO</v>
      </c>
      <c r="AF24" s="103" t="str">
        <f>IF('Council Raw Data'!AB24="","NO",'Council Raw Data'!AB24)</f>
        <v>NO</v>
      </c>
      <c r="AG24" s="103" t="str">
        <f>IF('Council Raw Data'!AC24="","NO",'Council Raw Data'!AC24)</f>
        <v>NO</v>
      </c>
      <c r="AH24" s="109" t="str">
        <f>'Council Raw Data'!AD24</f>
        <v/>
      </c>
      <c r="AI24" s="109" t="str">
        <f>'Council Raw Data'!AE24</f>
        <v>Neil Pfeifer</v>
      </c>
      <c r="AJ24" s="109" t="str">
        <f>'Council Raw Data'!AF24</f>
        <v>neil.pfeifer@kofc.org</v>
      </c>
      <c r="AK24" s="109" t="str">
        <f>'Council Raw Data'!AG24</f>
        <v>Noah Pfeifer</v>
      </c>
      <c r="AL24" s="111" t="str">
        <f>'Council Raw Data'!AH24</f>
        <v>noah.pfeifer@kofc.org</v>
      </c>
    </row>
    <row r="25" spans="1:38">
      <c r="A25" s="106">
        <f>'Council Raw Data'!A25</f>
        <v>1833</v>
      </c>
      <c r="B25" s="106" t="str">
        <f>'Council Raw Data'!B25</f>
        <v>Wahoo</v>
      </c>
      <c r="C25" s="106" t="str">
        <f>'Council Raw Data'!C25</f>
        <v>Nebraska</v>
      </c>
      <c r="D25" s="106" t="str">
        <f>'Council Raw Data'!D25</f>
        <v>US</v>
      </c>
      <c r="E25" s="106">
        <f>'Council Raw Data'!E25</f>
        <v>37</v>
      </c>
      <c r="F25" s="106" t="str">
        <f>'Council Raw Data'!F25</f>
        <v>3303</v>
      </c>
      <c r="G25" s="106" t="str">
        <f>'Council Raw Data'!G25</f>
        <v>Region 1</v>
      </c>
      <c r="H25" s="106" t="str">
        <f>'Council Raw Data'!H25</f>
        <v>A</v>
      </c>
      <c r="I25" s="106" t="str">
        <f>'Council Raw Data'!I25</f>
        <v>Regular</v>
      </c>
      <c r="J25" s="106" t="str">
        <f>'Council Raw Data'!J25</f>
        <v>E</v>
      </c>
      <c r="K25" s="106">
        <f>'Council Raw Data'!K25</f>
        <v>15</v>
      </c>
      <c r="L25" s="107">
        <f>'Council Raw Data'!L25</f>
        <v>0</v>
      </c>
      <c r="M25" s="106">
        <f>'Council Raw Data'!M25</f>
        <v>0</v>
      </c>
      <c r="N25" s="106">
        <f>'Council Raw Data'!N25</f>
        <v>15</v>
      </c>
      <c r="O25" s="106" t="str">
        <f>'Council Raw Data'!O25</f>
        <v>NO</v>
      </c>
      <c r="P25" s="106" t="str">
        <f>'Council Raw Data'!P25</f>
        <v>YES</v>
      </c>
      <c r="Q25" s="106" t="str">
        <f>'Council Raw Data'!Q25</f>
        <v>YES</v>
      </c>
      <c r="R25" s="106" t="str">
        <f>'Council Raw Data'!R25</f>
        <v>NO</v>
      </c>
      <c r="S25" s="106" t="str">
        <f>'Council Raw Data'!S25</f>
        <v>YES</v>
      </c>
      <c r="T25" s="106">
        <f>'Council Raw Data'!T25</f>
        <v>15</v>
      </c>
      <c r="U25" s="107">
        <f>'Council Raw Data'!U25</f>
        <v>0</v>
      </c>
      <c r="V25" s="106">
        <f>'Council Raw Data'!V25</f>
        <v>0</v>
      </c>
      <c r="W25" s="106">
        <f>'Council Raw Data'!W25</f>
        <v>15</v>
      </c>
      <c r="X25" s="106" t="str">
        <f>'Council Raw Data'!X25</f>
        <v>NO</v>
      </c>
      <c r="Y25" s="106"/>
      <c r="Z25" s="106"/>
      <c r="AA25" s="106"/>
      <c r="AB25" s="106"/>
      <c r="AC25" s="106" t="str">
        <f>'Council Raw Data'!Y25</f>
        <v>Compliant</v>
      </c>
      <c r="AD25" s="103" t="str">
        <f>IF('Council Raw Data'!Z25="","NO",'Council Raw Data'!Z25)</f>
        <v>NO</v>
      </c>
      <c r="AE25" s="103" t="str">
        <f>IF('Council Raw Data'!AA25="","NO",'Council Raw Data'!AA25)</f>
        <v>NO</v>
      </c>
      <c r="AF25" s="103" t="str">
        <f>IF('Council Raw Data'!AB25="","NO",'Council Raw Data'!AB25)</f>
        <v>NO</v>
      </c>
      <c r="AG25" s="103" t="str">
        <f>IF('Council Raw Data'!AC25="","NO",'Council Raw Data'!AC25)</f>
        <v>NO</v>
      </c>
      <c r="AH25" s="106" t="str">
        <f>'Council Raw Data'!AD25</f>
        <v/>
      </c>
      <c r="AI25" s="106" t="str">
        <f>'Council Raw Data'!AE25</f>
        <v>Anthony Swanson</v>
      </c>
      <c r="AJ25" s="106" t="str">
        <f>'Council Raw Data'!AF25</f>
        <v>anthony.swanson@kofc.org</v>
      </c>
      <c r="AK25" s="106" t="str">
        <f>'Council Raw Data'!AG25</f>
        <v>Tanner Lockhorn</v>
      </c>
      <c r="AL25" s="108" t="str">
        <f>'Council Raw Data'!AH25</f>
        <v>tanner.lockhorn@kofc.org</v>
      </c>
    </row>
    <row r="26" spans="1:38">
      <c r="A26" s="109">
        <f>'Council Raw Data'!A26</f>
        <v>1861</v>
      </c>
      <c r="B26" s="109" t="str">
        <f>'Council Raw Data'!B26</f>
        <v>Sidney</v>
      </c>
      <c r="C26" s="109" t="str">
        <f>'Council Raw Data'!C26</f>
        <v>Nebraska</v>
      </c>
      <c r="D26" s="109" t="str">
        <f>'Council Raw Data'!D26</f>
        <v>US</v>
      </c>
      <c r="E26" s="109">
        <f>'Council Raw Data'!E26</f>
        <v>42</v>
      </c>
      <c r="F26" s="109" t="str">
        <f>'Council Raw Data'!F26</f>
        <v>598</v>
      </c>
      <c r="G26" s="109" t="str">
        <f>'Council Raw Data'!G26</f>
        <v>Region 6</v>
      </c>
      <c r="H26" s="109" t="str">
        <f>'Council Raw Data'!H26</f>
        <v>A</v>
      </c>
      <c r="I26" s="109" t="str">
        <f>'Council Raw Data'!I26</f>
        <v>Regular</v>
      </c>
      <c r="J26" s="109" t="str">
        <f>'Council Raw Data'!J26</f>
        <v>E</v>
      </c>
      <c r="K26" s="109">
        <f>'Council Raw Data'!K26</f>
        <v>7</v>
      </c>
      <c r="L26" s="110">
        <f>'Council Raw Data'!L26</f>
        <v>0</v>
      </c>
      <c r="M26" s="109">
        <f>'Council Raw Data'!M26</f>
        <v>0</v>
      </c>
      <c r="N26" s="109">
        <f>'Council Raw Data'!N26</f>
        <v>7</v>
      </c>
      <c r="O26" s="109" t="str">
        <f>'Council Raw Data'!O26</f>
        <v>NO</v>
      </c>
      <c r="P26" s="109" t="str">
        <f>'Council Raw Data'!P26</f>
        <v>YES</v>
      </c>
      <c r="Q26" s="109" t="str">
        <f>'Council Raw Data'!Q26</f>
        <v>NO</v>
      </c>
      <c r="R26" s="109" t="str">
        <f>'Council Raw Data'!R26</f>
        <v>NO</v>
      </c>
      <c r="S26" s="109" t="str">
        <f>'Council Raw Data'!S26</f>
        <v>YES</v>
      </c>
      <c r="T26" s="109">
        <f>'Council Raw Data'!T26</f>
        <v>8</v>
      </c>
      <c r="U26" s="110">
        <f>'Council Raw Data'!U26</f>
        <v>0</v>
      </c>
      <c r="V26" s="109">
        <f>'Council Raw Data'!V26</f>
        <v>0</v>
      </c>
      <c r="W26" s="109">
        <f>'Council Raw Data'!W26</f>
        <v>8</v>
      </c>
      <c r="X26" s="109" t="str">
        <f>'Council Raw Data'!X26</f>
        <v>NO</v>
      </c>
      <c r="Y26" s="109"/>
      <c r="Z26" s="109"/>
      <c r="AA26" s="109"/>
      <c r="AB26" s="109"/>
      <c r="AC26" s="109" t="str">
        <f>'Council Raw Data'!Y26</f>
        <v>Not Compliant</v>
      </c>
      <c r="AD26" s="103" t="str">
        <f>IF('Council Raw Data'!Z26="","NO",'Council Raw Data'!Z26)</f>
        <v>NO</v>
      </c>
      <c r="AE26" s="103" t="str">
        <f>IF('Council Raw Data'!AA26="","NO",'Council Raw Data'!AA26)</f>
        <v>NO</v>
      </c>
      <c r="AF26" s="103" t="str">
        <f>IF('Council Raw Data'!AB26="","NO",'Council Raw Data'!AB26)</f>
        <v>NO</v>
      </c>
      <c r="AG26" s="103" t="str">
        <f>IF('Council Raw Data'!AC26="","NO",'Council Raw Data'!AC26)</f>
        <v>NO</v>
      </c>
      <c r="AH26" s="109" t="str">
        <f>'Council Raw Data'!AD26</f>
        <v/>
      </c>
      <c r="AI26" s="109" t="str">
        <f>'Council Raw Data'!AE26</f>
        <v>Anthony Swanson</v>
      </c>
      <c r="AJ26" s="109" t="str">
        <f>'Council Raw Data'!AF26</f>
        <v>anthony.swanson@kofc.org</v>
      </c>
      <c r="AK26" s="109" t="str">
        <f>'Council Raw Data'!AG26</f>
        <v>Tanner Lockhorn</v>
      </c>
      <c r="AL26" s="111" t="str">
        <f>'Council Raw Data'!AH26</f>
        <v>tanner.lockhorn@kofc.org</v>
      </c>
    </row>
    <row r="27" spans="1:38">
      <c r="A27" s="106">
        <f>'Council Raw Data'!A27</f>
        <v>1904</v>
      </c>
      <c r="B27" s="106" t="str">
        <f>'Council Raw Data'!B27</f>
        <v>Hebron</v>
      </c>
      <c r="C27" s="106" t="str">
        <f>'Council Raw Data'!C27</f>
        <v>Nebraska</v>
      </c>
      <c r="D27" s="106" t="str">
        <f>'Council Raw Data'!D27</f>
        <v>US</v>
      </c>
      <c r="E27" s="106">
        <f>'Council Raw Data'!E27</f>
        <v>23</v>
      </c>
      <c r="F27" s="106" t="str">
        <f>'Council Raw Data'!F27</f>
        <v>599</v>
      </c>
      <c r="G27" s="106" t="str">
        <f>'Council Raw Data'!G27</f>
        <v>Region 4</v>
      </c>
      <c r="H27" s="106" t="str">
        <f>'Council Raw Data'!H27</f>
        <v>A</v>
      </c>
      <c r="I27" s="106" t="str">
        <f>'Council Raw Data'!I27</f>
        <v>Regular</v>
      </c>
      <c r="J27" s="106" t="str">
        <f>'Council Raw Data'!J27</f>
        <v>E</v>
      </c>
      <c r="K27" s="106">
        <f>'Council Raw Data'!K27</f>
        <v>7</v>
      </c>
      <c r="L27" s="107">
        <f>'Council Raw Data'!L27</f>
        <v>0.14285714285714285</v>
      </c>
      <c r="M27" s="106">
        <f>'Council Raw Data'!M27</f>
        <v>1</v>
      </c>
      <c r="N27" s="106">
        <f>'Council Raw Data'!N27</f>
        <v>6</v>
      </c>
      <c r="O27" s="106" t="str">
        <f>'Council Raw Data'!O27</f>
        <v>NO</v>
      </c>
      <c r="P27" s="106" t="str">
        <f>'Council Raw Data'!P27</f>
        <v>YES</v>
      </c>
      <c r="Q27" s="106" t="str">
        <f>'Council Raw Data'!Q27</f>
        <v>YES</v>
      </c>
      <c r="R27" s="106" t="str">
        <f>'Council Raw Data'!R27</f>
        <v>NO</v>
      </c>
      <c r="S27" s="106" t="str">
        <f>'Council Raw Data'!S27</f>
        <v>YES</v>
      </c>
      <c r="T27" s="106">
        <f>'Council Raw Data'!T27</f>
        <v>6</v>
      </c>
      <c r="U27" s="107">
        <f>'Council Raw Data'!U27</f>
        <v>0</v>
      </c>
      <c r="V27" s="106">
        <f>'Council Raw Data'!V27</f>
        <v>0</v>
      </c>
      <c r="W27" s="106">
        <f>'Council Raw Data'!W27</f>
        <v>6</v>
      </c>
      <c r="X27" s="106" t="str">
        <f>'Council Raw Data'!X27</f>
        <v>YES</v>
      </c>
      <c r="Y27" s="106"/>
      <c r="Z27" s="106"/>
      <c r="AA27" s="106"/>
      <c r="AB27" s="106"/>
      <c r="AC27" s="106" t="str">
        <f>'Council Raw Data'!Y27</f>
        <v>Not Compliant</v>
      </c>
      <c r="AD27" s="103" t="str">
        <f>IF('Council Raw Data'!Z27="","NO",'Council Raw Data'!Z27)</f>
        <v>NO</v>
      </c>
      <c r="AE27" s="103" t="str">
        <f>IF('Council Raw Data'!AA27="","NO",'Council Raw Data'!AA27)</f>
        <v>NO</v>
      </c>
      <c r="AF27" s="103" t="str">
        <f>IF('Council Raw Data'!AB27="","NO",'Council Raw Data'!AB27)</f>
        <v>NO</v>
      </c>
      <c r="AG27" s="103" t="str">
        <f>IF('Council Raw Data'!AC27="","NO",'Council Raw Data'!AC27)</f>
        <v>NO</v>
      </c>
      <c r="AH27" s="106" t="str">
        <f>'Council Raw Data'!AD27</f>
        <v/>
      </c>
      <c r="AI27" s="106" t="str">
        <f>'Council Raw Data'!AE27</f>
        <v>Anthony Swanson</v>
      </c>
      <c r="AJ27" s="106" t="str">
        <f>'Council Raw Data'!AF27</f>
        <v>anthony.swanson@kofc.org</v>
      </c>
      <c r="AK27" s="106" t="str">
        <f>'Council Raw Data'!AG27</f>
        <v>Brian Almond</v>
      </c>
      <c r="AL27" s="108" t="str">
        <f>'Council Raw Data'!AH27</f>
        <v>brian.almond@kofc.org</v>
      </c>
    </row>
    <row r="28" spans="1:38">
      <c r="A28" s="109">
        <f>'Council Raw Data'!A28</f>
        <v>1906</v>
      </c>
      <c r="B28" s="109" t="str">
        <f>'Council Raw Data'!B28</f>
        <v>Lawrence</v>
      </c>
      <c r="C28" s="109" t="str">
        <f>'Council Raw Data'!C28</f>
        <v>Nebraska</v>
      </c>
      <c r="D28" s="109" t="str">
        <f>'Council Raw Data'!D28</f>
        <v>US</v>
      </c>
      <c r="E28" s="109">
        <f>'Council Raw Data'!E28</f>
        <v>23</v>
      </c>
      <c r="F28" s="109" t="str">
        <f>'Council Raw Data'!F28</f>
        <v>599</v>
      </c>
      <c r="G28" s="109" t="str">
        <f>'Council Raw Data'!G28</f>
        <v>Region 4</v>
      </c>
      <c r="H28" s="109" t="str">
        <f>'Council Raw Data'!H28</f>
        <v>A</v>
      </c>
      <c r="I28" s="109" t="str">
        <f>'Council Raw Data'!I28</f>
        <v>Regular</v>
      </c>
      <c r="J28" s="109" t="str">
        <f>'Council Raw Data'!J28</f>
        <v>E</v>
      </c>
      <c r="K28" s="109">
        <f>'Council Raw Data'!K28</f>
        <v>9</v>
      </c>
      <c r="L28" s="110">
        <f>'Council Raw Data'!L28</f>
        <v>0</v>
      </c>
      <c r="M28" s="109">
        <f>'Council Raw Data'!M28</f>
        <v>0</v>
      </c>
      <c r="N28" s="109">
        <f>'Council Raw Data'!N28</f>
        <v>9</v>
      </c>
      <c r="O28" s="109" t="str">
        <f>'Council Raw Data'!O28</f>
        <v>NO</v>
      </c>
      <c r="P28" s="109" t="str">
        <f>'Council Raw Data'!P28</f>
        <v>NO</v>
      </c>
      <c r="Q28" s="109" t="str">
        <f>'Council Raw Data'!Q28</f>
        <v>NO</v>
      </c>
      <c r="R28" s="109" t="str">
        <f>'Council Raw Data'!R28</f>
        <v>NO</v>
      </c>
      <c r="S28" s="109" t="str">
        <f>'Council Raw Data'!S28</f>
        <v>YES</v>
      </c>
      <c r="T28" s="109">
        <f>'Council Raw Data'!T28</f>
        <v>5</v>
      </c>
      <c r="U28" s="110">
        <f>'Council Raw Data'!U28</f>
        <v>0</v>
      </c>
      <c r="V28" s="109">
        <f>'Council Raw Data'!V28</f>
        <v>0</v>
      </c>
      <c r="W28" s="109">
        <f>'Council Raw Data'!W28</f>
        <v>5</v>
      </c>
      <c r="X28" s="109" t="str">
        <f>'Council Raw Data'!X28</f>
        <v>YES</v>
      </c>
      <c r="Y28" s="109"/>
      <c r="Z28" s="109"/>
      <c r="AA28" s="109"/>
      <c r="AB28" s="109"/>
      <c r="AC28" s="109" t="str">
        <f>'Council Raw Data'!Y28</f>
        <v>Not Compliant</v>
      </c>
      <c r="AD28" s="103" t="str">
        <f>IF('Council Raw Data'!Z28="","NO",'Council Raw Data'!Z28)</f>
        <v>NO</v>
      </c>
      <c r="AE28" s="103" t="str">
        <f>IF('Council Raw Data'!AA28="","NO",'Council Raw Data'!AA28)</f>
        <v>NO</v>
      </c>
      <c r="AF28" s="103" t="str">
        <f>IF('Council Raw Data'!AB28="","NO",'Council Raw Data'!AB28)</f>
        <v>NO</v>
      </c>
      <c r="AG28" s="103" t="str">
        <f>IF('Council Raw Data'!AC28="","NO",'Council Raw Data'!AC28)</f>
        <v>NO</v>
      </c>
      <c r="AH28" s="109" t="str">
        <f>'Council Raw Data'!AD28</f>
        <v/>
      </c>
      <c r="AI28" s="109" t="str">
        <f>'Council Raw Data'!AE28</f>
        <v>Anthony Swanson</v>
      </c>
      <c r="AJ28" s="109" t="str">
        <f>'Council Raw Data'!AF28</f>
        <v>anthony.swanson@kofc.org</v>
      </c>
      <c r="AK28" s="109" t="str">
        <f>'Council Raw Data'!AG28</f>
        <v>Brian Almond</v>
      </c>
      <c r="AL28" s="111" t="str">
        <f>'Council Raw Data'!AH28</f>
        <v>brian.almond@kofc.org</v>
      </c>
    </row>
    <row r="29" spans="1:38">
      <c r="A29" s="106">
        <f>'Council Raw Data'!A29</f>
        <v>1918</v>
      </c>
      <c r="B29" s="106" t="str">
        <f>'Council Raw Data'!B29</f>
        <v>St Paul</v>
      </c>
      <c r="C29" s="106" t="str">
        <f>'Council Raw Data'!C29</f>
        <v>Nebraska</v>
      </c>
      <c r="D29" s="106" t="str">
        <f>'Council Raw Data'!D29</f>
        <v>US</v>
      </c>
      <c r="E29" s="106">
        <f>'Council Raw Data'!E29</f>
        <v>25</v>
      </c>
      <c r="F29" s="106" t="str">
        <f>'Council Raw Data'!F29</f>
        <v>1712</v>
      </c>
      <c r="G29" s="106" t="str">
        <f>'Council Raw Data'!G29</f>
        <v>Region 2</v>
      </c>
      <c r="H29" s="106" t="str">
        <f>'Council Raw Data'!H29</f>
        <v>P</v>
      </c>
      <c r="I29" s="106" t="str">
        <f>'Council Raw Data'!I29</f>
        <v>Regular</v>
      </c>
      <c r="J29" s="106" t="str">
        <f>'Council Raw Data'!J29</f>
        <v>E</v>
      </c>
      <c r="K29" s="106">
        <f>'Council Raw Data'!K29</f>
        <v>9</v>
      </c>
      <c r="L29" s="107">
        <f>'Council Raw Data'!L29</f>
        <v>0</v>
      </c>
      <c r="M29" s="106">
        <f>'Council Raw Data'!M29</f>
        <v>0</v>
      </c>
      <c r="N29" s="106">
        <f>'Council Raw Data'!N29</f>
        <v>9</v>
      </c>
      <c r="O29" s="106" t="str">
        <f>'Council Raw Data'!O29</f>
        <v>NO</v>
      </c>
      <c r="P29" s="106" t="str">
        <f>'Council Raw Data'!P29</f>
        <v>YES</v>
      </c>
      <c r="Q29" s="106" t="str">
        <f>'Council Raw Data'!Q29</f>
        <v>YES</v>
      </c>
      <c r="R29" s="106" t="str">
        <f>'Council Raw Data'!R29</f>
        <v>NO</v>
      </c>
      <c r="S29" s="106" t="str">
        <f>'Council Raw Data'!S29</f>
        <v>YES</v>
      </c>
      <c r="T29" s="106">
        <f>'Council Raw Data'!T29</f>
        <v>5</v>
      </c>
      <c r="U29" s="107">
        <f>'Council Raw Data'!U29</f>
        <v>0</v>
      </c>
      <c r="V29" s="106">
        <f>'Council Raw Data'!V29</f>
        <v>0</v>
      </c>
      <c r="W29" s="106">
        <f>'Council Raw Data'!W29</f>
        <v>5</v>
      </c>
      <c r="X29" s="106" t="str">
        <f>'Council Raw Data'!X29</f>
        <v>NO</v>
      </c>
      <c r="Y29" s="106"/>
      <c r="Z29" s="106"/>
      <c r="AA29" s="106"/>
      <c r="AB29" s="106"/>
      <c r="AC29" s="106" t="str">
        <f>'Council Raw Data'!Y29</f>
        <v>Not Compliant</v>
      </c>
      <c r="AD29" s="103" t="str">
        <f>IF('Council Raw Data'!Z29="","NO",'Council Raw Data'!Z29)</f>
        <v>NO</v>
      </c>
      <c r="AE29" s="103" t="str">
        <f>IF('Council Raw Data'!AA29="","NO",'Council Raw Data'!AA29)</f>
        <v>NO</v>
      </c>
      <c r="AF29" s="103" t="str">
        <f>IF('Council Raw Data'!AB29="","NO",'Council Raw Data'!AB29)</f>
        <v>NO</v>
      </c>
      <c r="AG29" s="103" t="str">
        <f>IF('Council Raw Data'!AC29="","NO",'Council Raw Data'!AC29)</f>
        <v>NO</v>
      </c>
      <c r="AH29" s="106" t="str">
        <f>'Council Raw Data'!AD29</f>
        <v/>
      </c>
      <c r="AI29" s="106" t="str">
        <f>'Council Raw Data'!AE29</f>
        <v>Anthony Swanson</v>
      </c>
      <c r="AJ29" s="106" t="str">
        <f>'Council Raw Data'!AF29</f>
        <v>anthony.swanson@kofc.org</v>
      </c>
      <c r="AK29" s="106" t="str">
        <f>'Council Raw Data'!AG29</f>
        <v>Isaiah Swanson</v>
      </c>
      <c r="AL29" s="108" t="str">
        <f>'Council Raw Data'!AH29</f>
        <v>isaiah.swanson@kofc.org</v>
      </c>
    </row>
    <row r="30" spans="1:38">
      <c r="A30" s="109">
        <f>'Council Raw Data'!A30</f>
        <v>1966</v>
      </c>
      <c r="B30" s="109" t="str">
        <f>'Council Raw Data'!B30</f>
        <v>Plattsmouth</v>
      </c>
      <c r="C30" s="109" t="str">
        <f>'Council Raw Data'!C30</f>
        <v>Nebraska</v>
      </c>
      <c r="D30" s="109" t="str">
        <f>'Council Raw Data'!D30</f>
        <v>US</v>
      </c>
      <c r="E30" s="109">
        <f>'Council Raw Data'!E30</f>
        <v>40</v>
      </c>
      <c r="F30" s="109" t="str">
        <f>'Council Raw Data'!F30</f>
        <v>603</v>
      </c>
      <c r="G30" s="109" t="str">
        <f>'Council Raw Data'!G30</f>
        <v>Region 1</v>
      </c>
      <c r="H30" s="109" t="str">
        <f>'Council Raw Data'!H30</f>
        <v>A</v>
      </c>
      <c r="I30" s="109" t="str">
        <f>'Council Raw Data'!I30</f>
        <v>Regular</v>
      </c>
      <c r="J30" s="109" t="str">
        <f>'Council Raw Data'!J30</f>
        <v>E</v>
      </c>
      <c r="K30" s="109">
        <f>'Council Raw Data'!K30</f>
        <v>10</v>
      </c>
      <c r="L30" s="110">
        <f>'Council Raw Data'!L30</f>
        <v>0</v>
      </c>
      <c r="M30" s="109">
        <f>'Council Raw Data'!M30</f>
        <v>0</v>
      </c>
      <c r="N30" s="109">
        <f>'Council Raw Data'!N30</f>
        <v>10</v>
      </c>
      <c r="O30" s="109" t="str">
        <f>'Council Raw Data'!O30</f>
        <v>NO</v>
      </c>
      <c r="P30" s="109" t="str">
        <f>'Council Raw Data'!P30</f>
        <v>YES</v>
      </c>
      <c r="Q30" s="109" t="str">
        <f>'Council Raw Data'!Q30</f>
        <v>YES</v>
      </c>
      <c r="R30" s="109" t="str">
        <f>'Council Raw Data'!R30</f>
        <v>NO</v>
      </c>
      <c r="S30" s="109" t="str">
        <f>'Council Raw Data'!S30</f>
        <v>YES</v>
      </c>
      <c r="T30" s="109">
        <f>'Council Raw Data'!T30</f>
        <v>11</v>
      </c>
      <c r="U30" s="110">
        <f>'Council Raw Data'!U30</f>
        <v>0.18181818181818182</v>
      </c>
      <c r="V30" s="109">
        <f>'Council Raw Data'!V30</f>
        <v>2</v>
      </c>
      <c r="W30" s="109">
        <f>'Council Raw Data'!W30</f>
        <v>9</v>
      </c>
      <c r="X30" s="109" t="str">
        <f>'Council Raw Data'!X30</f>
        <v>YES</v>
      </c>
      <c r="Y30" s="109"/>
      <c r="Z30" s="109"/>
      <c r="AA30" s="109"/>
      <c r="AB30" s="109"/>
      <c r="AC30" s="109" t="str">
        <f>'Council Raw Data'!Y30</f>
        <v>Compliant</v>
      </c>
      <c r="AD30" s="103" t="str">
        <f>IF('Council Raw Data'!Z30="","NO",'Council Raw Data'!Z30)</f>
        <v>NO</v>
      </c>
      <c r="AE30" s="103" t="str">
        <f>IF('Council Raw Data'!AA30="","NO",'Council Raw Data'!AA30)</f>
        <v>NO</v>
      </c>
      <c r="AF30" s="103" t="str">
        <f>IF('Council Raw Data'!AB30="","NO",'Council Raw Data'!AB30)</f>
        <v>NO</v>
      </c>
      <c r="AG30" s="103" t="str">
        <f>IF('Council Raw Data'!AC30="","NO",'Council Raw Data'!AC30)</f>
        <v>NO</v>
      </c>
      <c r="AH30" s="109" t="str">
        <f>'Council Raw Data'!AD30</f>
        <v/>
      </c>
      <c r="AI30" s="109" t="str">
        <f>'Council Raw Data'!AE30</f>
        <v>Neil Pfeifer</v>
      </c>
      <c r="AJ30" s="109" t="str">
        <f>'Council Raw Data'!AF30</f>
        <v>neil.pfeifer@kofc.org</v>
      </c>
      <c r="AK30" s="109" t="str">
        <f>'Council Raw Data'!AG30</f>
        <v>Brian Ford</v>
      </c>
      <c r="AL30" s="111" t="str">
        <f>'Council Raw Data'!AH30</f>
        <v>brian.ford@kofc.org</v>
      </c>
    </row>
    <row r="31" spans="1:38">
      <c r="A31" s="106">
        <f>'Council Raw Data'!A31</f>
        <v>2040</v>
      </c>
      <c r="B31" s="106" t="str">
        <f>'Council Raw Data'!B31</f>
        <v>Lexington</v>
      </c>
      <c r="C31" s="106" t="str">
        <f>'Council Raw Data'!C31</f>
        <v>Nebraska</v>
      </c>
      <c r="D31" s="106" t="str">
        <f>'Council Raw Data'!D31</f>
        <v>US</v>
      </c>
      <c r="E31" s="106">
        <f>'Council Raw Data'!E31</f>
        <v>24</v>
      </c>
      <c r="F31" s="106" t="str">
        <f>'Council Raw Data'!F31</f>
        <v>607</v>
      </c>
      <c r="G31" s="106" t="str">
        <f>'Council Raw Data'!G31</f>
        <v>Region 4</v>
      </c>
      <c r="H31" s="106" t="str">
        <f>'Council Raw Data'!H31</f>
        <v>A</v>
      </c>
      <c r="I31" s="106" t="str">
        <f>'Council Raw Data'!I31</f>
        <v>Regular</v>
      </c>
      <c r="J31" s="106" t="str">
        <f>'Council Raw Data'!J31</f>
        <v>E</v>
      </c>
      <c r="K31" s="106">
        <f>'Council Raw Data'!K31</f>
        <v>5</v>
      </c>
      <c r="L31" s="107">
        <f>'Council Raw Data'!L31</f>
        <v>0</v>
      </c>
      <c r="M31" s="106">
        <f>'Council Raw Data'!M31</f>
        <v>0</v>
      </c>
      <c r="N31" s="106">
        <f>'Council Raw Data'!N31</f>
        <v>5</v>
      </c>
      <c r="O31" s="106" t="str">
        <f>'Council Raw Data'!O31</f>
        <v>NO</v>
      </c>
      <c r="P31" s="106" t="str">
        <f>'Council Raw Data'!P31</f>
        <v>YES</v>
      </c>
      <c r="Q31" s="106" t="str">
        <f>'Council Raw Data'!Q31</f>
        <v>YES</v>
      </c>
      <c r="R31" s="106" t="str">
        <f>'Council Raw Data'!R31</f>
        <v>NO</v>
      </c>
      <c r="S31" s="106" t="str">
        <f>'Council Raw Data'!S31</f>
        <v>YES</v>
      </c>
      <c r="T31" s="106">
        <f>'Council Raw Data'!T31</f>
        <v>5</v>
      </c>
      <c r="U31" s="107">
        <f>'Council Raw Data'!U31</f>
        <v>0</v>
      </c>
      <c r="V31" s="106">
        <f>'Council Raw Data'!V31</f>
        <v>0</v>
      </c>
      <c r="W31" s="106">
        <f>'Council Raw Data'!W31</f>
        <v>5</v>
      </c>
      <c r="X31" s="106" t="str">
        <f>'Council Raw Data'!X31</f>
        <v>YES</v>
      </c>
      <c r="Y31" s="106"/>
      <c r="Z31" s="106"/>
      <c r="AA31" s="106"/>
      <c r="AB31" s="106"/>
      <c r="AC31" s="106" t="str">
        <f>'Council Raw Data'!Y31</f>
        <v>Not Compliant</v>
      </c>
      <c r="AD31" s="103" t="str">
        <f>IF('Council Raw Data'!Z31="","NO",'Council Raw Data'!Z31)</f>
        <v>NO</v>
      </c>
      <c r="AE31" s="103" t="str">
        <f>IF('Council Raw Data'!AA31="","NO",'Council Raw Data'!AA31)</f>
        <v>NO</v>
      </c>
      <c r="AF31" s="103" t="str">
        <f>IF('Council Raw Data'!AB31="","NO",'Council Raw Data'!AB31)</f>
        <v>NO</v>
      </c>
      <c r="AG31" s="103" t="str">
        <f>IF('Council Raw Data'!AC31="","NO",'Council Raw Data'!AC31)</f>
        <v>NO</v>
      </c>
      <c r="AH31" s="106" t="str">
        <f>'Council Raw Data'!AD31</f>
        <v/>
      </c>
      <c r="AI31" s="106" t="str">
        <f>'Council Raw Data'!AE31</f>
        <v>Anthony Swanson</v>
      </c>
      <c r="AJ31" s="106" t="str">
        <f>'Council Raw Data'!AF31</f>
        <v>anthony.swanson@kofc.org</v>
      </c>
      <c r="AK31" s="106" t="str">
        <f>'Council Raw Data'!AG31</f>
        <v>Michael Scholz</v>
      </c>
      <c r="AL31" s="108" t="str">
        <f>'Council Raw Data'!AH31</f>
        <v>michael.scholz@kofc.org</v>
      </c>
    </row>
    <row r="32" spans="1:38">
      <c r="A32" s="109">
        <f>'Council Raw Data'!A32</f>
        <v>2272</v>
      </c>
      <c r="B32" s="109" t="str">
        <f>'Council Raw Data'!B32</f>
        <v>West Point</v>
      </c>
      <c r="C32" s="109" t="str">
        <f>'Council Raw Data'!C32</f>
        <v>Nebraska</v>
      </c>
      <c r="D32" s="109" t="str">
        <f>'Council Raw Data'!D32</f>
        <v>US</v>
      </c>
      <c r="E32" s="109">
        <f>'Council Raw Data'!E32</f>
        <v>41</v>
      </c>
      <c r="F32" s="109" t="str">
        <f>'Council Raw Data'!F32</f>
        <v>596</v>
      </c>
      <c r="G32" s="109" t="str">
        <f>'Council Raw Data'!G32</f>
        <v>Region 3</v>
      </c>
      <c r="H32" s="109" t="str">
        <f>'Council Raw Data'!H32</f>
        <v>A</v>
      </c>
      <c r="I32" s="109" t="str">
        <f>'Council Raw Data'!I32</f>
        <v>Regular</v>
      </c>
      <c r="J32" s="109" t="str">
        <f>'Council Raw Data'!J32</f>
        <v>E</v>
      </c>
      <c r="K32" s="109">
        <f>'Council Raw Data'!K32</f>
        <v>15</v>
      </c>
      <c r="L32" s="110">
        <f>'Council Raw Data'!L32</f>
        <v>0</v>
      </c>
      <c r="M32" s="109">
        <f>'Council Raw Data'!M32</f>
        <v>0</v>
      </c>
      <c r="N32" s="109">
        <f>'Council Raw Data'!N32</f>
        <v>15</v>
      </c>
      <c r="O32" s="109" t="str">
        <f>'Council Raw Data'!O32</f>
        <v>NO</v>
      </c>
      <c r="P32" s="109" t="str">
        <f>'Council Raw Data'!P32</f>
        <v>YES</v>
      </c>
      <c r="Q32" s="109" t="str">
        <f>'Council Raw Data'!Q32</f>
        <v>YES</v>
      </c>
      <c r="R32" s="109" t="str">
        <f>'Council Raw Data'!R32</f>
        <v>NO</v>
      </c>
      <c r="S32" s="109" t="str">
        <f>'Council Raw Data'!S32</f>
        <v>YES</v>
      </c>
      <c r="T32" s="109">
        <f>'Council Raw Data'!T32</f>
        <v>15</v>
      </c>
      <c r="U32" s="110">
        <f>'Council Raw Data'!U32</f>
        <v>0</v>
      </c>
      <c r="V32" s="109">
        <f>'Council Raw Data'!V32</f>
        <v>0</v>
      </c>
      <c r="W32" s="109">
        <f>'Council Raw Data'!W32</f>
        <v>15</v>
      </c>
      <c r="X32" s="109" t="str">
        <f>'Council Raw Data'!X32</f>
        <v>YES</v>
      </c>
      <c r="Y32" s="109"/>
      <c r="Z32" s="109"/>
      <c r="AA32" s="109"/>
      <c r="AB32" s="109"/>
      <c r="AC32" s="109" t="str">
        <f>'Council Raw Data'!Y32</f>
        <v>Not Compliant</v>
      </c>
      <c r="AD32" s="103" t="str">
        <f>IF('Council Raw Data'!Z32="","NO",'Council Raw Data'!Z32)</f>
        <v>NO</v>
      </c>
      <c r="AE32" s="103" t="str">
        <f>IF('Council Raw Data'!AA32="","NO",'Council Raw Data'!AA32)</f>
        <v>NO</v>
      </c>
      <c r="AF32" s="103" t="str">
        <f>IF('Council Raw Data'!AB32="","NO",'Council Raw Data'!AB32)</f>
        <v>NO</v>
      </c>
      <c r="AG32" s="103" t="str">
        <f>IF('Council Raw Data'!AC32="","NO",'Council Raw Data'!AC32)</f>
        <v>NO</v>
      </c>
      <c r="AH32" s="109" t="str">
        <f>'Council Raw Data'!AD32</f>
        <v/>
      </c>
      <c r="AI32" s="109" t="str">
        <f>'Council Raw Data'!AE32</f>
        <v>Neil Pfeifer</v>
      </c>
      <c r="AJ32" s="109" t="str">
        <f>'Council Raw Data'!AF32</f>
        <v>neil.pfeifer@kofc.org</v>
      </c>
      <c r="AK32" s="109" t="str">
        <f>'Council Raw Data'!AG32</f>
        <v>Neil Pfeifer</v>
      </c>
      <c r="AL32" s="111" t="str">
        <f>'Council Raw Data'!AH32</f>
        <v>neil.pfeifer@kofc.org</v>
      </c>
    </row>
    <row r="33" spans="1:38">
      <c r="A33" s="106">
        <f>'Council Raw Data'!A33</f>
        <v>2292</v>
      </c>
      <c r="B33" s="106" t="str">
        <f>'Council Raw Data'!B33</f>
        <v>Ord</v>
      </c>
      <c r="C33" s="106" t="str">
        <f>'Council Raw Data'!C33</f>
        <v>Nebraska</v>
      </c>
      <c r="D33" s="106" t="str">
        <f>'Council Raw Data'!D33</f>
        <v>US</v>
      </c>
      <c r="E33" s="106">
        <f>'Council Raw Data'!E33</f>
        <v>25</v>
      </c>
      <c r="F33" s="106" t="str">
        <f>'Council Raw Data'!F33</f>
        <v>1712</v>
      </c>
      <c r="G33" s="106" t="str">
        <f>'Council Raw Data'!G33</f>
        <v>Region 2</v>
      </c>
      <c r="H33" s="106" t="str">
        <f>'Council Raw Data'!H33</f>
        <v>P</v>
      </c>
      <c r="I33" s="106" t="str">
        <f>'Council Raw Data'!I33</f>
        <v>Regular</v>
      </c>
      <c r="J33" s="106" t="str">
        <f>'Council Raw Data'!J33</f>
        <v>E</v>
      </c>
      <c r="K33" s="106">
        <f>'Council Raw Data'!K33</f>
        <v>9</v>
      </c>
      <c r="L33" s="107">
        <f>'Council Raw Data'!L33</f>
        <v>0</v>
      </c>
      <c r="M33" s="106">
        <f>'Council Raw Data'!M33</f>
        <v>0</v>
      </c>
      <c r="N33" s="106">
        <f>'Council Raw Data'!N33</f>
        <v>9</v>
      </c>
      <c r="O33" s="106" t="str">
        <f>'Council Raw Data'!O33</f>
        <v>NO</v>
      </c>
      <c r="P33" s="106" t="str">
        <f>'Council Raw Data'!P33</f>
        <v>YES</v>
      </c>
      <c r="Q33" s="106" t="str">
        <f>'Council Raw Data'!Q33</f>
        <v>YES</v>
      </c>
      <c r="R33" s="106" t="str">
        <f>'Council Raw Data'!R33</f>
        <v>NO</v>
      </c>
      <c r="S33" s="106" t="str">
        <f>'Council Raw Data'!S33</f>
        <v>YES</v>
      </c>
      <c r="T33" s="106">
        <f>'Council Raw Data'!T33</f>
        <v>7</v>
      </c>
      <c r="U33" s="107">
        <f>'Council Raw Data'!U33</f>
        <v>0</v>
      </c>
      <c r="V33" s="106">
        <f>'Council Raw Data'!V33</f>
        <v>0</v>
      </c>
      <c r="W33" s="106">
        <f>'Council Raw Data'!W33</f>
        <v>7</v>
      </c>
      <c r="X33" s="106" t="str">
        <f>'Council Raw Data'!X33</f>
        <v>NO</v>
      </c>
      <c r="Y33" s="106"/>
      <c r="Z33" s="106"/>
      <c r="AA33" s="106"/>
      <c r="AB33" s="106"/>
      <c r="AC33" s="106" t="str">
        <f>'Council Raw Data'!Y33</f>
        <v>Not Compliant</v>
      </c>
      <c r="AD33" s="103" t="str">
        <f>IF('Council Raw Data'!Z33="","NO",'Council Raw Data'!Z33)</f>
        <v>NO</v>
      </c>
      <c r="AE33" s="103" t="str">
        <f>IF('Council Raw Data'!AA33="","NO",'Council Raw Data'!AA33)</f>
        <v>NO</v>
      </c>
      <c r="AF33" s="103" t="str">
        <f>IF('Council Raw Data'!AB33="","NO",'Council Raw Data'!AB33)</f>
        <v>NO</v>
      </c>
      <c r="AG33" s="103" t="str">
        <f>IF('Council Raw Data'!AC33="","NO",'Council Raw Data'!AC33)</f>
        <v>NO</v>
      </c>
      <c r="AH33" s="106" t="str">
        <f>'Council Raw Data'!AD33</f>
        <v/>
      </c>
      <c r="AI33" s="106" t="str">
        <f>'Council Raw Data'!AE33</f>
        <v>Anthony Swanson</v>
      </c>
      <c r="AJ33" s="106" t="str">
        <f>'Council Raw Data'!AF33</f>
        <v>anthony.swanson@kofc.org</v>
      </c>
      <c r="AK33" s="106" t="str">
        <f>'Council Raw Data'!AG33</f>
        <v>Isaiah Swanson</v>
      </c>
      <c r="AL33" s="108" t="str">
        <f>'Council Raw Data'!AH33</f>
        <v>isaiah.swanson@kofc.org</v>
      </c>
    </row>
    <row r="34" spans="1:38">
      <c r="A34" s="109">
        <f>'Council Raw Data'!A34</f>
        <v>2351</v>
      </c>
      <c r="B34" s="109" t="str">
        <f>'Council Raw Data'!B34</f>
        <v>Wood River/Shelton</v>
      </c>
      <c r="C34" s="109" t="str">
        <f>'Council Raw Data'!C34</f>
        <v>Nebraska</v>
      </c>
      <c r="D34" s="109" t="str">
        <f>'Council Raw Data'!D34</f>
        <v>US</v>
      </c>
      <c r="E34" s="109">
        <f>'Council Raw Data'!E34</f>
        <v>24</v>
      </c>
      <c r="F34" s="109" t="str">
        <f>'Council Raw Data'!F34</f>
        <v>0</v>
      </c>
      <c r="G34" s="109" t="str">
        <f>'Council Raw Data'!G34</f>
        <v>Region 4</v>
      </c>
      <c r="H34" s="109" t="str">
        <f>'Council Raw Data'!H34</f>
        <v>A</v>
      </c>
      <c r="I34" s="109" t="str">
        <f>'Council Raw Data'!I34</f>
        <v>Regular</v>
      </c>
      <c r="J34" s="109" t="str">
        <f>'Council Raw Data'!J34</f>
        <v>E</v>
      </c>
      <c r="K34" s="109">
        <f>'Council Raw Data'!K34</f>
        <v>5</v>
      </c>
      <c r="L34" s="110">
        <f>'Council Raw Data'!L34</f>
        <v>0</v>
      </c>
      <c r="M34" s="109">
        <f>'Council Raw Data'!M34</f>
        <v>0</v>
      </c>
      <c r="N34" s="109">
        <f>'Council Raw Data'!N34</f>
        <v>5</v>
      </c>
      <c r="O34" s="109" t="str">
        <f>'Council Raw Data'!O34</f>
        <v>NO</v>
      </c>
      <c r="P34" s="109" t="str">
        <f>'Council Raw Data'!P34</f>
        <v>NO</v>
      </c>
      <c r="Q34" s="109" t="str">
        <f>'Council Raw Data'!Q34</f>
        <v>NO</v>
      </c>
      <c r="R34" s="109" t="str">
        <f>'Council Raw Data'!R34</f>
        <v>NO</v>
      </c>
      <c r="S34" s="109" t="str">
        <f>'Council Raw Data'!S34</f>
        <v>YES</v>
      </c>
      <c r="T34" s="109">
        <f>'Council Raw Data'!T34</f>
        <v>5</v>
      </c>
      <c r="U34" s="110">
        <f>'Council Raw Data'!U34</f>
        <v>0</v>
      </c>
      <c r="V34" s="109">
        <f>'Council Raw Data'!V34</f>
        <v>0</v>
      </c>
      <c r="W34" s="109">
        <f>'Council Raw Data'!W34</f>
        <v>5</v>
      </c>
      <c r="X34" s="109" t="str">
        <f>'Council Raw Data'!X34</f>
        <v>YES</v>
      </c>
      <c r="Y34" s="109"/>
      <c r="Z34" s="109"/>
      <c r="AA34" s="109"/>
      <c r="AB34" s="109"/>
      <c r="AC34" s="109" t="str">
        <f>'Council Raw Data'!Y34</f>
        <v>Not Compliant</v>
      </c>
      <c r="AD34" s="103" t="str">
        <f>IF('Council Raw Data'!Z34="","NO",'Council Raw Data'!Z34)</f>
        <v>NO</v>
      </c>
      <c r="AE34" s="103" t="str">
        <f>IF('Council Raw Data'!AA34="","NO",'Council Raw Data'!AA34)</f>
        <v>NO</v>
      </c>
      <c r="AF34" s="103" t="str">
        <f>IF('Council Raw Data'!AB34="","NO",'Council Raw Data'!AB34)</f>
        <v>NO</v>
      </c>
      <c r="AG34" s="103" t="str">
        <f>IF('Council Raw Data'!AC34="","NO",'Council Raw Data'!AC34)</f>
        <v>NO</v>
      </c>
      <c r="AH34" s="109" t="str">
        <f>'Council Raw Data'!AD34</f>
        <v/>
      </c>
      <c r="AI34" s="109" t="str">
        <f>'Council Raw Data'!AE34</f>
        <v>Anthony Swanson</v>
      </c>
      <c r="AJ34" s="109" t="str">
        <f>'Council Raw Data'!AF34</f>
        <v>anthony.swanson@kofc.org</v>
      </c>
      <c r="AK34" s="109" t="str">
        <f>'Council Raw Data'!AG34</f>
        <v>Isaiah Swanson</v>
      </c>
      <c r="AL34" s="111" t="str">
        <f>'Council Raw Data'!AH34</f>
        <v>isaiah.swanson@kofc.org</v>
      </c>
    </row>
    <row r="35" spans="1:38">
      <c r="A35" s="106">
        <f>'Council Raw Data'!A35</f>
        <v>2373</v>
      </c>
      <c r="B35" s="106" t="str">
        <f>'Council Raw Data'!B35</f>
        <v>Orleans</v>
      </c>
      <c r="C35" s="106" t="str">
        <f>'Council Raw Data'!C35</f>
        <v>Nebraska</v>
      </c>
      <c r="D35" s="106" t="str">
        <f>'Council Raw Data'!D35</f>
        <v>US</v>
      </c>
      <c r="E35" s="106">
        <f>'Council Raw Data'!E35</f>
        <v>29</v>
      </c>
      <c r="F35" s="106" t="str">
        <f>'Council Raw Data'!F35</f>
        <v>600</v>
      </c>
      <c r="G35" s="106" t="str">
        <f>'Council Raw Data'!G35</f>
        <v>Region 5</v>
      </c>
      <c r="H35" s="106" t="str">
        <f>'Council Raw Data'!H35</f>
        <v>A</v>
      </c>
      <c r="I35" s="106" t="str">
        <f>'Council Raw Data'!I35</f>
        <v>Regular</v>
      </c>
      <c r="J35" s="106" t="str">
        <f>'Council Raw Data'!J35</f>
        <v>E</v>
      </c>
      <c r="K35" s="106">
        <f>'Council Raw Data'!K35</f>
        <v>5</v>
      </c>
      <c r="L35" s="107">
        <f>'Council Raw Data'!L35</f>
        <v>0</v>
      </c>
      <c r="M35" s="106">
        <f>'Council Raw Data'!M35</f>
        <v>0</v>
      </c>
      <c r="N35" s="106">
        <f>'Council Raw Data'!N35</f>
        <v>5</v>
      </c>
      <c r="O35" s="106" t="str">
        <f>'Council Raw Data'!O35</f>
        <v>NO</v>
      </c>
      <c r="P35" s="106" t="str">
        <f>'Council Raw Data'!P35</f>
        <v>YES</v>
      </c>
      <c r="Q35" s="106" t="str">
        <f>'Council Raw Data'!Q35</f>
        <v>YES</v>
      </c>
      <c r="R35" s="106" t="str">
        <f>'Council Raw Data'!R35</f>
        <v>NO</v>
      </c>
      <c r="S35" s="106" t="str">
        <f>'Council Raw Data'!S35</f>
        <v>YES</v>
      </c>
      <c r="T35" s="106">
        <f>'Council Raw Data'!T35</f>
        <v>5</v>
      </c>
      <c r="U35" s="107">
        <f>'Council Raw Data'!U35</f>
        <v>0</v>
      </c>
      <c r="V35" s="106">
        <f>'Council Raw Data'!V35</f>
        <v>0</v>
      </c>
      <c r="W35" s="106">
        <f>'Council Raw Data'!W35</f>
        <v>5</v>
      </c>
      <c r="X35" s="106" t="str">
        <f>'Council Raw Data'!X35</f>
        <v>YES</v>
      </c>
      <c r="Y35" s="106"/>
      <c r="Z35" s="106"/>
      <c r="AA35" s="106"/>
      <c r="AB35" s="106"/>
      <c r="AC35" s="106" t="str">
        <f>'Council Raw Data'!Y35</f>
        <v>Not Compliant</v>
      </c>
      <c r="AD35" s="103" t="str">
        <f>IF('Council Raw Data'!Z35="","NO",'Council Raw Data'!Z35)</f>
        <v>NO</v>
      </c>
      <c r="AE35" s="103" t="str">
        <f>IF('Council Raw Data'!AA35="","NO",'Council Raw Data'!AA35)</f>
        <v>NO</v>
      </c>
      <c r="AF35" s="103" t="str">
        <f>IF('Council Raw Data'!AB35="","NO",'Council Raw Data'!AB35)</f>
        <v>NO</v>
      </c>
      <c r="AG35" s="103" t="str">
        <f>IF('Council Raw Data'!AC35="","NO",'Council Raw Data'!AC35)</f>
        <v>NO</v>
      </c>
      <c r="AH35" s="106" t="str">
        <f>'Council Raw Data'!AD35</f>
        <v/>
      </c>
      <c r="AI35" s="106" t="str">
        <f>'Council Raw Data'!AE35</f>
        <v>Anthony Swanson</v>
      </c>
      <c r="AJ35" s="106" t="str">
        <f>'Council Raw Data'!AF35</f>
        <v>anthony.swanson@kofc.org</v>
      </c>
      <c r="AK35" s="106" t="str">
        <f>'Council Raw Data'!AG35</f>
        <v>Michael Scholz</v>
      </c>
      <c r="AL35" s="108" t="str">
        <f>'Council Raw Data'!AH35</f>
        <v>michael.scholz@kofc.org</v>
      </c>
    </row>
    <row r="36" spans="1:38">
      <c r="A36" s="109">
        <f>'Council Raw Data'!A36</f>
        <v>2388</v>
      </c>
      <c r="B36" s="109" t="str">
        <f>'Council Raw Data'!B36</f>
        <v>Broken Bow</v>
      </c>
      <c r="C36" s="109" t="str">
        <f>'Council Raw Data'!C36</f>
        <v>Nebraska</v>
      </c>
      <c r="D36" s="109" t="str">
        <f>'Council Raw Data'!D36</f>
        <v>US</v>
      </c>
      <c r="E36" s="109">
        <f>'Council Raw Data'!E36</f>
        <v>25</v>
      </c>
      <c r="F36" s="109" t="str">
        <f>'Council Raw Data'!F36</f>
        <v>1712</v>
      </c>
      <c r="G36" s="109" t="str">
        <f>'Council Raw Data'!G36</f>
        <v>Region 2</v>
      </c>
      <c r="H36" s="109" t="str">
        <f>'Council Raw Data'!H36</f>
        <v>A</v>
      </c>
      <c r="I36" s="109" t="str">
        <f>'Council Raw Data'!I36</f>
        <v>Regular</v>
      </c>
      <c r="J36" s="109" t="str">
        <f>'Council Raw Data'!J36</f>
        <v>E</v>
      </c>
      <c r="K36" s="109">
        <f>'Council Raw Data'!K36</f>
        <v>12</v>
      </c>
      <c r="L36" s="110">
        <f>'Council Raw Data'!L36</f>
        <v>0</v>
      </c>
      <c r="M36" s="109">
        <f>'Council Raw Data'!M36</f>
        <v>0</v>
      </c>
      <c r="N36" s="109">
        <f>'Council Raw Data'!N36</f>
        <v>12</v>
      </c>
      <c r="O36" s="109" t="str">
        <f>'Council Raw Data'!O36</f>
        <v>NO</v>
      </c>
      <c r="P36" s="109" t="str">
        <f>'Council Raw Data'!P36</f>
        <v>YES</v>
      </c>
      <c r="Q36" s="109" t="str">
        <f>'Council Raw Data'!Q36</f>
        <v>YES</v>
      </c>
      <c r="R36" s="109" t="str">
        <f>'Council Raw Data'!R36</f>
        <v>NO</v>
      </c>
      <c r="S36" s="109" t="str">
        <f>'Council Raw Data'!S36</f>
        <v>YES</v>
      </c>
      <c r="T36" s="109">
        <f>'Council Raw Data'!T36</f>
        <v>9</v>
      </c>
      <c r="U36" s="110">
        <f>'Council Raw Data'!U36</f>
        <v>0</v>
      </c>
      <c r="V36" s="109">
        <f>'Council Raw Data'!V36</f>
        <v>0</v>
      </c>
      <c r="W36" s="109">
        <f>'Council Raw Data'!W36</f>
        <v>9</v>
      </c>
      <c r="X36" s="109" t="str">
        <f>'Council Raw Data'!X36</f>
        <v>NO</v>
      </c>
      <c r="Y36" s="109"/>
      <c r="Z36" s="109"/>
      <c r="AA36" s="109"/>
      <c r="AB36" s="109"/>
      <c r="AC36" s="109" t="str">
        <f>'Council Raw Data'!Y36</f>
        <v>Not Compliant</v>
      </c>
      <c r="AD36" s="103" t="str">
        <f>IF('Council Raw Data'!Z36="","NO",'Council Raw Data'!Z36)</f>
        <v>NO</v>
      </c>
      <c r="AE36" s="103" t="str">
        <f>IF('Council Raw Data'!AA36="","NO",'Council Raw Data'!AA36)</f>
        <v>NO</v>
      </c>
      <c r="AF36" s="103" t="str">
        <f>IF('Council Raw Data'!AB36="","NO",'Council Raw Data'!AB36)</f>
        <v>NO</v>
      </c>
      <c r="AG36" s="103" t="str">
        <f>IF('Council Raw Data'!AC36="","NO",'Council Raw Data'!AC36)</f>
        <v>NO</v>
      </c>
      <c r="AH36" s="109" t="str">
        <f>'Council Raw Data'!AD36</f>
        <v/>
      </c>
      <c r="AI36" s="109" t="str">
        <f>'Council Raw Data'!AE36</f>
        <v>Anthony Swanson</v>
      </c>
      <c r="AJ36" s="109" t="str">
        <f>'Council Raw Data'!AF36</f>
        <v>anthony.swanson@kofc.org</v>
      </c>
      <c r="AK36" s="109" t="str">
        <f>'Council Raw Data'!AG36</f>
        <v>Michael Scholz</v>
      </c>
      <c r="AL36" s="111" t="str">
        <f>'Council Raw Data'!AH36</f>
        <v>michael.scholz@kofc.org</v>
      </c>
    </row>
    <row r="37" spans="1:38">
      <c r="A37" s="106">
        <f>'Council Raw Data'!A37</f>
        <v>2411</v>
      </c>
      <c r="B37" s="106" t="str">
        <f>'Council Raw Data'!B37</f>
        <v>Elgin</v>
      </c>
      <c r="C37" s="106" t="str">
        <f>'Council Raw Data'!C37</f>
        <v>Nebraska</v>
      </c>
      <c r="D37" s="106" t="str">
        <f>'Council Raw Data'!D37</f>
        <v>US</v>
      </c>
      <c r="E37" s="106">
        <f>'Council Raw Data'!E37</f>
        <v>18</v>
      </c>
      <c r="F37" s="106" t="str">
        <f>'Council Raw Data'!F37</f>
        <v>1717</v>
      </c>
      <c r="G37" s="106" t="str">
        <f>'Council Raw Data'!G37</f>
        <v>Region 2</v>
      </c>
      <c r="H37" s="106" t="str">
        <f>'Council Raw Data'!H37</f>
        <v>A</v>
      </c>
      <c r="I37" s="106" t="str">
        <f>'Council Raw Data'!I37</f>
        <v>Regular</v>
      </c>
      <c r="J37" s="106" t="str">
        <f>'Council Raw Data'!J37</f>
        <v>E</v>
      </c>
      <c r="K37" s="106">
        <f>'Council Raw Data'!K37</f>
        <v>15</v>
      </c>
      <c r="L37" s="107">
        <f>'Council Raw Data'!L37</f>
        <v>0.26666666666666666</v>
      </c>
      <c r="M37" s="106">
        <f>'Council Raw Data'!M37</f>
        <v>4</v>
      </c>
      <c r="N37" s="106">
        <f>'Council Raw Data'!N37</f>
        <v>11</v>
      </c>
      <c r="O37" s="106" t="str">
        <f>'Council Raw Data'!O37</f>
        <v>NO</v>
      </c>
      <c r="P37" s="106" t="str">
        <f>'Council Raw Data'!P37</f>
        <v>YES</v>
      </c>
      <c r="Q37" s="106" t="str">
        <f>'Council Raw Data'!Q37</f>
        <v>YES</v>
      </c>
      <c r="R37" s="106" t="str">
        <f>'Council Raw Data'!R37</f>
        <v>NO</v>
      </c>
      <c r="S37" s="106" t="str">
        <f>'Council Raw Data'!S37</f>
        <v>YES</v>
      </c>
      <c r="T37" s="106">
        <f>'Council Raw Data'!T37</f>
        <v>14</v>
      </c>
      <c r="U37" s="107">
        <f>'Council Raw Data'!U37</f>
        <v>0</v>
      </c>
      <c r="V37" s="106">
        <f>'Council Raw Data'!V37</f>
        <v>0</v>
      </c>
      <c r="W37" s="106">
        <f>'Council Raw Data'!W37</f>
        <v>14</v>
      </c>
      <c r="X37" s="106" t="str">
        <f>'Council Raw Data'!X37</f>
        <v>YES</v>
      </c>
      <c r="Y37" s="106"/>
      <c r="Z37" s="106"/>
      <c r="AA37" s="106"/>
      <c r="AB37" s="106"/>
      <c r="AC37" s="106" t="str">
        <f>'Council Raw Data'!Y37</f>
        <v>Not Compliant</v>
      </c>
      <c r="AD37" s="103" t="str">
        <f>IF('Council Raw Data'!Z37="","NO",'Council Raw Data'!Z37)</f>
        <v>NO</v>
      </c>
      <c r="AE37" s="103" t="str">
        <f>IF('Council Raw Data'!AA37="","NO",'Council Raw Data'!AA37)</f>
        <v>NO</v>
      </c>
      <c r="AF37" s="103" t="str">
        <f>IF('Council Raw Data'!AB37="","NO",'Council Raw Data'!AB37)</f>
        <v>NO</v>
      </c>
      <c r="AG37" s="103" t="str">
        <f>IF('Council Raw Data'!AC37="","NO",'Council Raw Data'!AC37)</f>
        <v>NO</v>
      </c>
      <c r="AH37" s="106" t="str">
        <f>'Council Raw Data'!AD37</f>
        <v/>
      </c>
      <c r="AI37" s="106" t="str">
        <f>'Council Raw Data'!AE37</f>
        <v>Neil Pfeifer</v>
      </c>
      <c r="AJ37" s="106" t="str">
        <f>'Council Raw Data'!AF37</f>
        <v>neil.pfeifer@kofc.org</v>
      </c>
      <c r="AK37" s="106" t="str">
        <f>'Council Raw Data'!AG37</f>
        <v>Neil Pfeifer</v>
      </c>
      <c r="AL37" s="108" t="str">
        <f>'Council Raw Data'!AH37</f>
        <v>neil.pfeifer@kofc.org</v>
      </c>
    </row>
    <row r="38" spans="1:38">
      <c r="A38" s="109">
        <f>'Council Raw Data'!A38</f>
        <v>2681</v>
      </c>
      <c r="B38" s="109" t="str">
        <f>'Council Raw Data'!B38</f>
        <v>Scottsbluff</v>
      </c>
      <c r="C38" s="109" t="str">
        <f>'Council Raw Data'!C38</f>
        <v>Nebraska</v>
      </c>
      <c r="D38" s="109" t="str">
        <f>'Council Raw Data'!D38</f>
        <v>US</v>
      </c>
      <c r="E38" s="109">
        <f>'Council Raw Data'!E38</f>
        <v>31</v>
      </c>
      <c r="F38" s="109" t="str">
        <f>'Council Raw Data'!F38</f>
        <v>1874</v>
      </c>
      <c r="G38" s="109" t="str">
        <f>'Council Raw Data'!G38</f>
        <v>Region 6</v>
      </c>
      <c r="H38" s="109" t="str">
        <f>'Council Raw Data'!H38</f>
        <v>A</v>
      </c>
      <c r="I38" s="109" t="str">
        <f>'Council Raw Data'!I38</f>
        <v>Regular</v>
      </c>
      <c r="J38" s="109" t="str">
        <f>'Council Raw Data'!J38</f>
        <v>E</v>
      </c>
      <c r="K38" s="109">
        <f>'Council Raw Data'!K38</f>
        <v>12</v>
      </c>
      <c r="L38" s="110">
        <f>'Council Raw Data'!L38</f>
        <v>0</v>
      </c>
      <c r="M38" s="109">
        <f>'Council Raw Data'!M38</f>
        <v>0</v>
      </c>
      <c r="N38" s="109">
        <f>'Council Raw Data'!N38</f>
        <v>12</v>
      </c>
      <c r="O38" s="109" t="str">
        <f>'Council Raw Data'!O38</f>
        <v>NO</v>
      </c>
      <c r="P38" s="109" t="str">
        <f>'Council Raw Data'!P38</f>
        <v>YES</v>
      </c>
      <c r="Q38" s="109" t="str">
        <f>'Council Raw Data'!Q38</f>
        <v>YES</v>
      </c>
      <c r="R38" s="109" t="str">
        <f>'Council Raw Data'!R38</f>
        <v>NO</v>
      </c>
      <c r="S38" s="109" t="str">
        <f>'Council Raw Data'!S38</f>
        <v>YES</v>
      </c>
      <c r="T38" s="109">
        <f>'Council Raw Data'!T38</f>
        <v>13</v>
      </c>
      <c r="U38" s="110">
        <f>'Council Raw Data'!U38</f>
        <v>0</v>
      </c>
      <c r="V38" s="109">
        <f>'Council Raw Data'!V38</f>
        <v>0</v>
      </c>
      <c r="W38" s="109">
        <f>'Council Raw Data'!W38</f>
        <v>13</v>
      </c>
      <c r="X38" s="109" t="str">
        <f>'Council Raw Data'!X38</f>
        <v>YES</v>
      </c>
      <c r="Y38" s="109"/>
      <c r="Z38" s="109"/>
      <c r="AA38" s="109"/>
      <c r="AB38" s="109"/>
      <c r="AC38" s="109" t="str">
        <f>'Council Raw Data'!Y38</f>
        <v>Compliant</v>
      </c>
      <c r="AD38" s="103" t="str">
        <f>IF('Council Raw Data'!Z38="","NO",'Council Raw Data'!Z38)</f>
        <v>NO</v>
      </c>
      <c r="AE38" s="103" t="str">
        <f>IF('Council Raw Data'!AA38="","NO",'Council Raw Data'!AA38)</f>
        <v>NO</v>
      </c>
      <c r="AF38" s="103" t="str">
        <f>IF('Council Raw Data'!AB38="","NO",'Council Raw Data'!AB38)</f>
        <v>NO</v>
      </c>
      <c r="AG38" s="103" t="str">
        <f>IF('Council Raw Data'!AC38="","NO",'Council Raw Data'!AC38)</f>
        <v>NO</v>
      </c>
      <c r="AH38" s="109" t="str">
        <f>'Council Raw Data'!AD38</f>
        <v/>
      </c>
      <c r="AI38" s="109" t="str">
        <f>'Council Raw Data'!AE38</f>
        <v>Anthony Swanson</v>
      </c>
      <c r="AJ38" s="109" t="str">
        <f>'Council Raw Data'!AF38</f>
        <v>anthony.swanson@kofc.org</v>
      </c>
      <c r="AK38" s="109" t="str">
        <f>'Council Raw Data'!AG38</f>
        <v>Ian Ollis</v>
      </c>
      <c r="AL38" s="111" t="str">
        <f>'Council Raw Data'!AH38</f>
        <v>ian.ollis@kofc.org</v>
      </c>
    </row>
    <row r="39" spans="1:38">
      <c r="A39" s="106">
        <f>'Council Raw Data'!A39</f>
        <v>2693</v>
      </c>
      <c r="B39" s="106" t="str">
        <f>'Council Raw Data'!B39</f>
        <v>Indianola</v>
      </c>
      <c r="C39" s="106" t="str">
        <f>'Council Raw Data'!C39</f>
        <v>Nebraska</v>
      </c>
      <c r="D39" s="106" t="str">
        <f>'Council Raw Data'!D39</f>
        <v>US</v>
      </c>
      <c r="E39" s="106">
        <f>'Council Raw Data'!E39</f>
        <v>29</v>
      </c>
      <c r="F39" s="106" t="str">
        <f>'Council Raw Data'!F39</f>
        <v>600</v>
      </c>
      <c r="G39" s="106" t="str">
        <f>'Council Raw Data'!G39</f>
        <v>Region 5</v>
      </c>
      <c r="H39" s="106" t="str">
        <f>'Council Raw Data'!H39</f>
        <v>P</v>
      </c>
      <c r="I39" s="106" t="str">
        <f>'Council Raw Data'!I39</f>
        <v>Regular</v>
      </c>
      <c r="J39" s="106" t="str">
        <f>'Council Raw Data'!J39</f>
        <v>E</v>
      </c>
      <c r="K39" s="106">
        <f>'Council Raw Data'!K39</f>
        <v>5</v>
      </c>
      <c r="L39" s="107">
        <f>'Council Raw Data'!L39</f>
        <v>0</v>
      </c>
      <c r="M39" s="106">
        <f>'Council Raw Data'!M39</f>
        <v>0</v>
      </c>
      <c r="N39" s="106">
        <f>'Council Raw Data'!N39</f>
        <v>5</v>
      </c>
      <c r="O39" s="106" t="str">
        <f>'Council Raw Data'!O39</f>
        <v>NO</v>
      </c>
      <c r="P39" s="106" t="str">
        <f>'Council Raw Data'!P39</f>
        <v>YES</v>
      </c>
      <c r="Q39" s="106" t="str">
        <f>'Council Raw Data'!Q39</f>
        <v>YES</v>
      </c>
      <c r="R39" s="106" t="str">
        <f>'Council Raw Data'!R39</f>
        <v>NO</v>
      </c>
      <c r="S39" s="106" t="str">
        <f>'Council Raw Data'!S39</f>
        <v>YES</v>
      </c>
      <c r="T39" s="106">
        <f>'Council Raw Data'!T39</f>
        <v>5</v>
      </c>
      <c r="U39" s="107">
        <f>'Council Raw Data'!U39</f>
        <v>0</v>
      </c>
      <c r="V39" s="106">
        <f>'Council Raw Data'!V39</f>
        <v>0</v>
      </c>
      <c r="W39" s="106">
        <f>'Council Raw Data'!W39</f>
        <v>5</v>
      </c>
      <c r="X39" s="106" t="str">
        <f>'Council Raw Data'!X39</f>
        <v>YES</v>
      </c>
      <c r="Y39" s="106"/>
      <c r="Z39" s="106"/>
      <c r="AA39" s="106"/>
      <c r="AB39" s="106"/>
      <c r="AC39" s="106" t="str">
        <f>'Council Raw Data'!Y39</f>
        <v>Not Compliant</v>
      </c>
      <c r="AD39" s="103" t="str">
        <f>IF('Council Raw Data'!Z39="","NO",'Council Raw Data'!Z39)</f>
        <v>NO</v>
      </c>
      <c r="AE39" s="103" t="str">
        <f>IF('Council Raw Data'!AA39="","NO",'Council Raw Data'!AA39)</f>
        <v>NO</v>
      </c>
      <c r="AF39" s="103" t="str">
        <f>IF('Council Raw Data'!AB39="","NO",'Council Raw Data'!AB39)</f>
        <v>NO</v>
      </c>
      <c r="AG39" s="103" t="str">
        <f>IF('Council Raw Data'!AC39="","NO",'Council Raw Data'!AC39)</f>
        <v>NO</v>
      </c>
      <c r="AH39" s="106" t="str">
        <f>'Council Raw Data'!AD39</f>
        <v/>
      </c>
      <c r="AI39" s="106" t="str">
        <f>'Council Raw Data'!AE39</f>
        <v>Anthony Swanson</v>
      </c>
      <c r="AJ39" s="106" t="str">
        <f>'Council Raw Data'!AF39</f>
        <v>anthony.swanson@kofc.org</v>
      </c>
      <c r="AK39" s="106" t="str">
        <f>'Council Raw Data'!AG39</f>
        <v>Michael Scholz</v>
      </c>
      <c r="AL39" s="108" t="str">
        <f>'Council Raw Data'!AH39</f>
        <v>michael.scholz@kofc.org</v>
      </c>
    </row>
    <row r="40" spans="1:38">
      <c r="A40" s="109">
        <f>'Council Raw Data'!A40</f>
        <v>2716</v>
      </c>
      <c r="B40" s="109" t="str">
        <f>'Council Raw Data'!B40</f>
        <v>Schuyler</v>
      </c>
      <c r="C40" s="109" t="str">
        <f>'Council Raw Data'!C40</f>
        <v>Nebraska</v>
      </c>
      <c r="D40" s="109" t="str">
        <f>'Council Raw Data'!D40</f>
        <v>US</v>
      </c>
      <c r="E40" s="109">
        <f>'Council Raw Data'!E40</f>
        <v>19</v>
      </c>
      <c r="F40" s="109" t="str">
        <f>'Council Raw Data'!F40</f>
        <v>605</v>
      </c>
      <c r="G40" s="109" t="str">
        <f>'Council Raw Data'!G40</f>
        <v>Region 2</v>
      </c>
      <c r="H40" s="109" t="str">
        <f>'Council Raw Data'!H40</f>
        <v>A</v>
      </c>
      <c r="I40" s="109" t="str">
        <f>'Council Raw Data'!I40</f>
        <v>Regular</v>
      </c>
      <c r="J40" s="109" t="str">
        <f>'Council Raw Data'!J40</f>
        <v>E</v>
      </c>
      <c r="K40" s="109">
        <f>'Council Raw Data'!K40</f>
        <v>12</v>
      </c>
      <c r="L40" s="110">
        <f>'Council Raw Data'!L40</f>
        <v>0</v>
      </c>
      <c r="M40" s="109">
        <f>'Council Raw Data'!M40</f>
        <v>0</v>
      </c>
      <c r="N40" s="109">
        <f>'Council Raw Data'!N40</f>
        <v>12</v>
      </c>
      <c r="O40" s="109" t="str">
        <f>'Council Raw Data'!O40</f>
        <v>NO</v>
      </c>
      <c r="P40" s="109" t="str">
        <f>'Council Raw Data'!P40</f>
        <v>YES</v>
      </c>
      <c r="Q40" s="109" t="str">
        <f>'Council Raw Data'!Q40</f>
        <v>YES</v>
      </c>
      <c r="R40" s="109" t="str">
        <f>'Council Raw Data'!R40</f>
        <v>NO</v>
      </c>
      <c r="S40" s="109" t="str">
        <f>'Council Raw Data'!S40</f>
        <v>YES</v>
      </c>
      <c r="T40" s="109">
        <f>'Council Raw Data'!T40</f>
        <v>11</v>
      </c>
      <c r="U40" s="110">
        <f>'Council Raw Data'!U40</f>
        <v>0</v>
      </c>
      <c r="V40" s="109">
        <f>'Council Raw Data'!V40</f>
        <v>0</v>
      </c>
      <c r="W40" s="109">
        <f>'Council Raw Data'!W40</f>
        <v>11</v>
      </c>
      <c r="X40" s="109" t="str">
        <f>'Council Raw Data'!X40</f>
        <v>YES</v>
      </c>
      <c r="Y40" s="109"/>
      <c r="Z40" s="109"/>
      <c r="AA40" s="109"/>
      <c r="AB40" s="109"/>
      <c r="AC40" s="109" t="str">
        <f>'Council Raw Data'!Y40</f>
        <v>Not Compliant</v>
      </c>
      <c r="AD40" s="103" t="str">
        <f>IF('Council Raw Data'!Z40="","NO",'Council Raw Data'!Z40)</f>
        <v>NO</v>
      </c>
      <c r="AE40" s="103" t="str">
        <f>IF('Council Raw Data'!AA40="","NO",'Council Raw Data'!AA40)</f>
        <v>NO</v>
      </c>
      <c r="AF40" s="103" t="str">
        <f>IF('Council Raw Data'!AB40="","NO",'Council Raw Data'!AB40)</f>
        <v>NO</v>
      </c>
      <c r="AG40" s="103" t="str">
        <f>IF('Council Raw Data'!AC40="","NO",'Council Raw Data'!AC40)</f>
        <v>NO</v>
      </c>
      <c r="AH40" s="109" t="str">
        <f>'Council Raw Data'!AD40</f>
        <v/>
      </c>
      <c r="AI40" s="109" t="str">
        <f>'Council Raw Data'!AE40</f>
        <v>Neil Pfeifer</v>
      </c>
      <c r="AJ40" s="109" t="str">
        <f>'Council Raw Data'!AF40</f>
        <v>neil.pfeifer@kofc.org</v>
      </c>
      <c r="AK40" s="109" t="str">
        <f>'Council Raw Data'!AG40</f>
        <v>Roy Metter</v>
      </c>
      <c r="AL40" s="111" t="str">
        <f>'Council Raw Data'!AH40</f>
        <v>roy.metter@kofc.org</v>
      </c>
    </row>
    <row r="41" spans="1:38">
      <c r="A41" s="106">
        <f>'Council Raw Data'!A41</f>
        <v>3019</v>
      </c>
      <c r="B41" s="106" t="str">
        <f>'Council Raw Data'!B41</f>
        <v>South Omaha</v>
      </c>
      <c r="C41" s="106" t="str">
        <f>'Council Raw Data'!C41</f>
        <v>Nebraska</v>
      </c>
      <c r="D41" s="106" t="str">
        <f>'Council Raw Data'!D41</f>
        <v>US</v>
      </c>
      <c r="E41" s="106">
        <f>'Council Raw Data'!E41</f>
        <v>5</v>
      </c>
      <c r="F41" s="106" t="str">
        <f>'Council Raw Data'!F41</f>
        <v>1854</v>
      </c>
      <c r="G41" s="106" t="str">
        <f>'Council Raw Data'!G41</f>
        <v>Region 8</v>
      </c>
      <c r="H41" s="106" t="str">
        <f>'Council Raw Data'!H41</f>
        <v>A</v>
      </c>
      <c r="I41" s="106" t="str">
        <f>'Council Raw Data'!I41</f>
        <v>Regular</v>
      </c>
      <c r="J41" s="106" t="str">
        <f>'Council Raw Data'!J41</f>
        <v>E</v>
      </c>
      <c r="K41" s="106">
        <f>'Council Raw Data'!K41</f>
        <v>15</v>
      </c>
      <c r="L41" s="107">
        <f>'Council Raw Data'!L41</f>
        <v>0</v>
      </c>
      <c r="M41" s="106">
        <f>'Council Raw Data'!M41</f>
        <v>0</v>
      </c>
      <c r="N41" s="106">
        <f>'Council Raw Data'!N41</f>
        <v>15</v>
      </c>
      <c r="O41" s="106" t="str">
        <f>'Council Raw Data'!O41</f>
        <v>NO</v>
      </c>
      <c r="P41" s="106" t="str">
        <f>'Council Raw Data'!P41</f>
        <v>YES</v>
      </c>
      <c r="Q41" s="106" t="str">
        <f>'Council Raw Data'!Q41</f>
        <v>YES</v>
      </c>
      <c r="R41" s="106" t="str">
        <f>'Council Raw Data'!R41</f>
        <v>NO</v>
      </c>
      <c r="S41" s="106" t="str">
        <f>'Council Raw Data'!S41</f>
        <v>YES</v>
      </c>
      <c r="T41" s="106">
        <f>'Council Raw Data'!T41</f>
        <v>15</v>
      </c>
      <c r="U41" s="107">
        <f>'Council Raw Data'!U41</f>
        <v>0</v>
      </c>
      <c r="V41" s="106">
        <f>'Council Raw Data'!V41</f>
        <v>0</v>
      </c>
      <c r="W41" s="106">
        <f>'Council Raw Data'!W41</f>
        <v>15</v>
      </c>
      <c r="X41" s="106" t="str">
        <f>'Council Raw Data'!X41</f>
        <v>YES</v>
      </c>
      <c r="Y41" s="106"/>
      <c r="Z41" s="106"/>
      <c r="AA41" s="106"/>
      <c r="AB41" s="106"/>
      <c r="AC41" s="106" t="str">
        <f>'Council Raw Data'!Y41</f>
        <v>Not Compliant</v>
      </c>
      <c r="AD41" s="103" t="str">
        <f>IF('Council Raw Data'!Z41="","NO",'Council Raw Data'!Z41)</f>
        <v>NO</v>
      </c>
      <c r="AE41" s="103" t="str">
        <f>IF('Council Raw Data'!AA41="","NO",'Council Raw Data'!AA41)</f>
        <v>NO</v>
      </c>
      <c r="AF41" s="103" t="str">
        <f>IF('Council Raw Data'!AB41="","NO",'Council Raw Data'!AB41)</f>
        <v>NO</v>
      </c>
      <c r="AG41" s="103" t="str">
        <f>IF('Council Raw Data'!AC41="","NO",'Council Raw Data'!AC41)</f>
        <v>NO</v>
      </c>
      <c r="AH41" s="106" t="str">
        <f>'Council Raw Data'!AD41</f>
        <v/>
      </c>
      <c r="AI41" s="106" t="str">
        <f>'Council Raw Data'!AE41</f>
        <v>Neil Pfeifer</v>
      </c>
      <c r="AJ41" s="106" t="str">
        <f>'Council Raw Data'!AF41</f>
        <v>neil.pfeifer@kofc.org</v>
      </c>
      <c r="AK41" s="106" t="str">
        <f>'Council Raw Data'!AG41</f>
        <v>Stewart Havranek</v>
      </c>
      <c r="AL41" s="108" t="str">
        <f>'Council Raw Data'!AH41</f>
        <v>stewart.havranek@kofc.org</v>
      </c>
    </row>
    <row r="42" spans="1:38">
      <c r="A42" s="109">
        <f>'Council Raw Data'!A42</f>
        <v>3152</v>
      </c>
      <c r="B42" s="109" t="str">
        <f>'Council Raw Data'!B42</f>
        <v>Nebraska City</v>
      </c>
      <c r="C42" s="109" t="str">
        <f>'Council Raw Data'!C42</f>
        <v>Nebraska</v>
      </c>
      <c r="D42" s="109" t="str">
        <f>'Council Raw Data'!D42</f>
        <v>US</v>
      </c>
      <c r="E42" s="109">
        <f>'Council Raw Data'!E42</f>
        <v>40</v>
      </c>
      <c r="F42" s="109" t="str">
        <f>'Council Raw Data'!F42</f>
        <v>603</v>
      </c>
      <c r="G42" s="109" t="str">
        <f>'Council Raw Data'!G42</f>
        <v>Region 1</v>
      </c>
      <c r="H42" s="109" t="str">
        <f>'Council Raw Data'!H42</f>
        <v>A</v>
      </c>
      <c r="I42" s="109" t="str">
        <f>'Council Raw Data'!I42</f>
        <v>Regular</v>
      </c>
      <c r="J42" s="109" t="str">
        <f>'Council Raw Data'!J42</f>
        <v>E</v>
      </c>
      <c r="K42" s="109">
        <f>'Council Raw Data'!K42</f>
        <v>11</v>
      </c>
      <c r="L42" s="110">
        <f>'Council Raw Data'!L42</f>
        <v>0</v>
      </c>
      <c r="M42" s="109">
        <f>'Council Raw Data'!M42</f>
        <v>0</v>
      </c>
      <c r="N42" s="109">
        <f>'Council Raw Data'!N42</f>
        <v>11</v>
      </c>
      <c r="O42" s="109" t="str">
        <f>'Council Raw Data'!O42</f>
        <v>NO</v>
      </c>
      <c r="P42" s="109" t="str">
        <f>'Council Raw Data'!P42</f>
        <v>YES</v>
      </c>
      <c r="Q42" s="109" t="str">
        <f>'Council Raw Data'!Q42</f>
        <v>YES</v>
      </c>
      <c r="R42" s="109" t="str">
        <f>'Council Raw Data'!R42</f>
        <v>NO</v>
      </c>
      <c r="S42" s="109" t="str">
        <f>'Council Raw Data'!S42</f>
        <v>YES</v>
      </c>
      <c r="T42" s="109">
        <f>'Council Raw Data'!T42</f>
        <v>10</v>
      </c>
      <c r="U42" s="110">
        <f>'Council Raw Data'!U42</f>
        <v>0</v>
      </c>
      <c r="V42" s="109">
        <f>'Council Raw Data'!V42</f>
        <v>0</v>
      </c>
      <c r="W42" s="109">
        <f>'Council Raw Data'!W42</f>
        <v>10</v>
      </c>
      <c r="X42" s="109" t="str">
        <f>'Council Raw Data'!X42</f>
        <v>NO</v>
      </c>
      <c r="Y42" s="109"/>
      <c r="Z42" s="109"/>
      <c r="AA42" s="109"/>
      <c r="AB42" s="109"/>
      <c r="AC42" s="109" t="str">
        <f>'Council Raw Data'!Y42</f>
        <v>Not Compliant</v>
      </c>
      <c r="AD42" s="103" t="str">
        <f>IF('Council Raw Data'!Z42="","NO",'Council Raw Data'!Z42)</f>
        <v>NO</v>
      </c>
      <c r="AE42" s="103" t="str">
        <f>IF('Council Raw Data'!AA42="","NO",'Council Raw Data'!AA42)</f>
        <v>NO</v>
      </c>
      <c r="AF42" s="103" t="str">
        <f>IF('Council Raw Data'!AB42="","NO",'Council Raw Data'!AB42)</f>
        <v>NO</v>
      </c>
      <c r="AG42" s="103" t="str">
        <f>IF('Council Raw Data'!AC42="","NO",'Council Raw Data'!AC42)</f>
        <v>NO</v>
      </c>
      <c r="AH42" s="109" t="str">
        <f>'Council Raw Data'!AD42</f>
        <v/>
      </c>
      <c r="AI42" s="109" t="str">
        <f>'Council Raw Data'!AE42</f>
        <v>Anthony Swanson</v>
      </c>
      <c r="AJ42" s="109" t="str">
        <f>'Council Raw Data'!AF42</f>
        <v>anthony.swanson@kofc.org</v>
      </c>
      <c r="AK42" s="109" t="str">
        <f>'Council Raw Data'!AG42</f>
        <v>David St Hilaire</v>
      </c>
      <c r="AL42" s="111" t="str">
        <f>'Council Raw Data'!AH42</f>
        <v>david.st.hilaire@kofc.org</v>
      </c>
    </row>
    <row r="43" spans="1:38">
      <c r="A43" s="106">
        <f>'Council Raw Data'!A43</f>
        <v>3720</v>
      </c>
      <c r="B43" s="106" t="str">
        <f>'Council Raw Data'!B43</f>
        <v>Spencer</v>
      </c>
      <c r="C43" s="106" t="str">
        <f>'Council Raw Data'!C43</f>
        <v>Nebraska</v>
      </c>
      <c r="D43" s="106" t="str">
        <f>'Council Raw Data'!D43</f>
        <v>US</v>
      </c>
      <c r="E43" s="106">
        <f>'Council Raw Data'!E43</f>
        <v>26</v>
      </c>
      <c r="F43" s="106" t="str">
        <f>'Council Raw Data'!F43</f>
        <v>602</v>
      </c>
      <c r="G43" s="106" t="str">
        <f>'Council Raw Data'!G43</f>
        <v>Region 3</v>
      </c>
      <c r="H43" s="106" t="str">
        <f>'Council Raw Data'!H43</f>
        <v>A</v>
      </c>
      <c r="I43" s="106" t="str">
        <f>'Council Raw Data'!I43</f>
        <v>Regular</v>
      </c>
      <c r="J43" s="106" t="str">
        <f>'Council Raw Data'!J43</f>
        <v>E</v>
      </c>
      <c r="K43" s="106">
        <f>'Council Raw Data'!K43</f>
        <v>5</v>
      </c>
      <c r="L43" s="107">
        <f>'Council Raw Data'!L43</f>
        <v>0</v>
      </c>
      <c r="M43" s="106">
        <f>'Council Raw Data'!M43</f>
        <v>0</v>
      </c>
      <c r="N43" s="106">
        <f>'Council Raw Data'!N43</f>
        <v>5</v>
      </c>
      <c r="O43" s="106" t="str">
        <f>'Council Raw Data'!O43</f>
        <v>NO</v>
      </c>
      <c r="P43" s="106" t="str">
        <f>'Council Raw Data'!P43</f>
        <v>YES</v>
      </c>
      <c r="Q43" s="106" t="str">
        <f>'Council Raw Data'!Q43</f>
        <v>YES</v>
      </c>
      <c r="R43" s="106" t="str">
        <f>'Council Raw Data'!R43</f>
        <v>NO</v>
      </c>
      <c r="S43" s="106" t="str">
        <f>'Council Raw Data'!S43</f>
        <v>YES</v>
      </c>
      <c r="T43" s="106">
        <f>'Council Raw Data'!T43</f>
        <v>5</v>
      </c>
      <c r="U43" s="107">
        <f>'Council Raw Data'!U43</f>
        <v>0</v>
      </c>
      <c r="V43" s="106">
        <f>'Council Raw Data'!V43</f>
        <v>0</v>
      </c>
      <c r="W43" s="106">
        <f>'Council Raw Data'!W43</f>
        <v>5</v>
      </c>
      <c r="X43" s="106" t="str">
        <f>'Council Raw Data'!X43</f>
        <v>YES</v>
      </c>
      <c r="Y43" s="106"/>
      <c r="Z43" s="106"/>
      <c r="AA43" s="106"/>
      <c r="AB43" s="106"/>
      <c r="AC43" s="106" t="str">
        <f>'Council Raw Data'!Y43</f>
        <v>Not Compliant</v>
      </c>
      <c r="AD43" s="103" t="str">
        <f>IF('Council Raw Data'!Z43="","NO",'Council Raw Data'!Z43)</f>
        <v>NO</v>
      </c>
      <c r="AE43" s="103" t="str">
        <f>IF('Council Raw Data'!AA43="","NO",'Council Raw Data'!AA43)</f>
        <v>NO</v>
      </c>
      <c r="AF43" s="103" t="str">
        <f>IF('Council Raw Data'!AB43="","NO",'Council Raw Data'!AB43)</f>
        <v>NO</v>
      </c>
      <c r="AG43" s="103" t="str">
        <f>IF('Council Raw Data'!AC43="","NO",'Council Raw Data'!AC43)</f>
        <v>NO</v>
      </c>
      <c r="AH43" s="106" t="str">
        <f>'Council Raw Data'!AD43</f>
        <v/>
      </c>
      <c r="AI43" s="106" t="str">
        <f>'Council Raw Data'!AE43</f>
        <v>Anthony Swanson</v>
      </c>
      <c r="AJ43" s="106" t="str">
        <f>'Council Raw Data'!AF43</f>
        <v>anthony.swanson@kofc.org</v>
      </c>
      <c r="AK43" s="106" t="str">
        <f>'Council Raw Data'!AG43</f>
        <v>Aaron Schock</v>
      </c>
      <c r="AL43" s="108" t="str">
        <f>'Council Raw Data'!AH43</f>
        <v>aaron.schock@kofc.org</v>
      </c>
    </row>
    <row r="44" spans="1:38">
      <c r="A44" s="109">
        <f>'Council Raw Data'!A44</f>
        <v>3736</v>
      </c>
      <c r="B44" s="109" t="str">
        <f>'Council Raw Data'!B44</f>
        <v>North Bend</v>
      </c>
      <c r="C44" s="109" t="str">
        <f>'Council Raw Data'!C44</f>
        <v>Nebraska</v>
      </c>
      <c r="D44" s="109" t="str">
        <f>'Council Raw Data'!D44</f>
        <v>US</v>
      </c>
      <c r="E44" s="109">
        <f>'Council Raw Data'!E44</f>
        <v>13</v>
      </c>
      <c r="F44" s="109" t="str">
        <f>'Council Raw Data'!F44</f>
        <v>2071</v>
      </c>
      <c r="G44" s="109" t="str">
        <f>'Council Raw Data'!G44</f>
        <v>Region 7</v>
      </c>
      <c r="H44" s="109" t="str">
        <f>'Council Raw Data'!H44</f>
        <v>A</v>
      </c>
      <c r="I44" s="109" t="str">
        <f>'Council Raw Data'!I44</f>
        <v>Regular</v>
      </c>
      <c r="J44" s="109" t="str">
        <f>'Council Raw Data'!J44</f>
        <v>E</v>
      </c>
      <c r="K44" s="109">
        <f>'Council Raw Data'!K44</f>
        <v>10</v>
      </c>
      <c r="L44" s="110">
        <f>'Council Raw Data'!L44</f>
        <v>0</v>
      </c>
      <c r="M44" s="109">
        <f>'Council Raw Data'!M44</f>
        <v>0</v>
      </c>
      <c r="N44" s="109">
        <f>'Council Raw Data'!N44</f>
        <v>10</v>
      </c>
      <c r="O44" s="109" t="str">
        <f>'Council Raw Data'!O44</f>
        <v>NO</v>
      </c>
      <c r="P44" s="109" t="str">
        <f>'Council Raw Data'!P44</f>
        <v>YES</v>
      </c>
      <c r="Q44" s="109" t="str">
        <f>'Council Raw Data'!Q44</f>
        <v>YES</v>
      </c>
      <c r="R44" s="109" t="str">
        <f>'Council Raw Data'!R44</f>
        <v>NO</v>
      </c>
      <c r="S44" s="109" t="str">
        <f>'Council Raw Data'!S44</f>
        <v>YES</v>
      </c>
      <c r="T44" s="109">
        <f>'Council Raw Data'!T44</f>
        <v>11</v>
      </c>
      <c r="U44" s="110">
        <f>'Council Raw Data'!U44</f>
        <v>0</v>
      </c>
      <c r="V44" s="109">
        <f>'Council Raw Data'!V44</f>
        <v>0</v>
      </c>
      <c r="W44" s="109">
        <f>'Council Raw Data'!W44</f>
        <v>11</v>
      </c>
      <c r="X44" s="109" t="str">
        <f>'Council Raw Data'!X44</f>
        <v>YES</v>
      </c>
      <c r="Y44" s="109"/>
      <c r="Z44" s="109"/>
      <c r="AA44" s="109"/>
      <c r="AB44" s="109"/>
      <c r="AC44" s="109" t="str">
        <f>'Council Raw Data'!Y44</f>
        <v>Compliant</v>
      </c>
      <c r="AD44" s="103" t="str">
        <f>IF('Council Raw Data'!Z44="","NO",'Council Raw Data'!Z44)</f>
        <v>NO</v>
      </c>
      <c r="AE44" s="103" t="str">
        <f>IF('Council Raw Data'!AA44="","NO",'Council Raw Data'!AA44)</f>
        <v>NO</v>
      </c>
      <c r="AF44" s="103" t="str">
        <f>IF('Council Raw Data'!AB44="","NO",'Council Raw Data'!AB44)</f>
        <v>NO</v>
      </c>
      <c r="AG44" s="103" t="str">
        <f>IF('Council Raw Data'!AC44="","NO",'Council Raw Data'!AC44)</f>
        <v>NO</v>
      </c>
      <c r="AH44" s="109" t="str">
        <f>'Council Raw Data'!AD44</f>
        <v/>
      </c>
      <c r="AI44" s="109" t="str">
        <f>'Council Raw Data'!AE44</f>
        <v>Neil Pfeifer</v>
      </c>
      <c r="AJ44" s="109" t="str">
        <f>'Council Raw Data'!AF44</f>
        <v>neil.pfeifer@kofc.org</v>
      </c>
      <c r="AK44" s="109" t="str">
        <f>'Council Raw Data'!AG44</f>
        <v>Roy Metter</v>
      </c>
      <c r="AL44" s="111" t="str">
        <f>'Council Raw Data'!AH44</f>
        <v>roy.metter@kofc.org</v>
      </c>
    </row>
    <row r="45" spans="1:38">
      <c r="A45" s="106">
        <f>'Council Raw Data'!A45</f>
        <v>3844</v>
      </c>
      <c r="B45" s="106" t="str">
        <f>'Council Raw Data'!B45</f>
        <v>South Sioux City</v>
      </c>
      <c r="C45" s="106" t="str">
        <f>'Council Raw Data'!C45</f>
        <v>Nebraska</v>
      </c>
      <c r="D45" s="106" t="str">
        <f>'Council Raw Data'!D45</f>
        <v>US</v>
      </c>
      <c r="E45" s="106">
        <f>'Council Raw Data'!E45</f>
        <v>15</v>
      </c>
      <c r="F45" s="106" t="str">
        <f>'Council Raw Data'!F45</f>
        <v>596</v>
      </c>
      <c r="G45" s="106" t="str">
        <f>'Council Raw Data'!G45</f>
        <v>Region 3</v>
      </c>
      <c r="H45" s="106" t="str">
        <f>'Council Raw Data'!H45</f>
        <v>A</v>
      </c>
      <c r="I45" s="106" t="str">
        <f>'Council Raw Data'!I45</f>
        <v>Regular</v>
      </c>
      <c r="J45" s="106" t="str">
        <f>'Council Raw Data'!J45</f>
        <v>E</v>
      </c>
      <c r="K45" s="106">
        <f>'Council Raw Data'!K45</f>
        <v>11</v>
      </c>
      <c r="L45" s="107">
        <f>'Council Raw Data'!L45</f>
        <v>0</v>
      </c>
      <c r="M45" s="106">
        <f>'Council Raw Data'!M45</f>
        <v>0</v>
      </c>
      <c r="N45" s="106">
        <f>'Council Raw Data'!N45</f>
        <v>11</v>
      </c>
      <c r="O45" s="106" t="str">
        <f>'Council Raw Data'!O45</f>
        <v>NO</v>
      </c>
      <c r="P45" s="106" t="str">
        <f>'Council Raw Data'!P45</f>
        <v>YES</v>
      </c>
      <c r="Q45" s="106" t="str">
        <f>'Council Raw Data'!Q45</f>
        <v>YES</v>
      </c>
      <c r="R45" s="106" t="str">
        <f>'Council Raw Data'!R45</f>
        <v>NO</v>
      </c>
      <c r="S45" s="106" t="str">
        <f>'Council Raw Data'!S45</f>
        <v>YES</v>
      </c>
      <c r="T45" s="106">
        <f>'Council Raw Data'!T45</f>
        <v>11</v>
      </c>
      <c r="U45" s="107">
        <f>'Council Raw Data'!U45</f>
        <v>0</v>
      </c>
      <c r="V45" s="106">
        <f>'Council Raw Data'!V45</f>
        <v>0</v>
      </c>
      <c r="W45" s="106">
        <f>'Council Raw Data'!W45</f>
        <v>11</v>
      </c>
      <c r="X45" s="106" t="str">
        <f>'Council Raw Data'!X45</f>
        <v>YES</v>
      </c>
      <c r="Y45" s="106"/>
      <c r="Z45" s="106"/>
      <c r="AA45" s="106"/>
      <c r="AB45" s="106"/>
      <c r="AC45" s="106" t="str">
        <f>'Council Raw Data'!Y45</f>
        <v>Not Compliant</v>
      </c>
      <c r="AD45" s="103" t="str">
        <f>IF('Council Raw Data'!Z45="","NO",'Council Raw Data'!Z45)</f>
        <v>NO</v>
      </c>
      <c r="AE45" s="103" t="str">
        <f>IF('Council Raw Data'!AA45="","NO",'Council Raw Data'!AA45)</f>
        <v>NO</v>
      </c>
      <c r="AF45" s="103" t="str">
        <f>IF('Council Raw Data'!AB45="","NO",'Council Raw Data'!AB45)</f>
        <v>NO</v>
      </c>
      <c r="AG45" s="103" t="str">
        <f>IF('Council Raw Data'!AC45="","NO",'Council Raw Data'!AC45)</f>
        <v>NO</v>
      </c>
      <c r="AH45" s="106" t="str">
        <f>'Council Raw Data'!AD45</f>
        <v/>
      </c>
      <c r="AI45" s="106" t="str">
        <f>'Council Raw Data'!AE45</f>
        <v>Neil Pfeifer</v>
      </c>
      <c r="AJ45" s="106" t="str">
        <f>'Council Raw Data'!AF45</f>
        <v>neil.pfeifer@kofc.org</v>
      </c>
      <c r="AK45" s="106" t="str">
        <f>'Council Raw Data'!AG45</f>
        <v>Neil Pfeifer</v>
      </c>
      <c r="AL45" s="108" t="str">
        <f>'Council Raw Data'!AH45</f>
        <v>neil.pfeifer@kofc.org</v>
      </c>
    </row>
    <row r="46" spans="1:38">
      <c r="A46" s="109">
        <f>'Council Raw Data'!A46</f>
        <v>4434</v>
      </c>
      <c r="B46" s="109" t="str">
        <f>'Council Raw Data'!B46</f>
        <v>Fairbury</v>
      </c>
      <c r="C46" s="109" t="str">
        <f>'Council Raw Data'!C46</f>
        <v>Nebraska</v>
      </c>
      <c r="D46" s="109" t="str">
        <f>'Council Raw Data'!D46</f>
        <v>US</v>
      </c>
      <c r="E46" s="109">
        <f>'Council Raw Data'!E46</f>
        <v>23</v>
      </c>
      <c r="F46" s="109" t="str">
        <f>'Council Raw Data'!F46</f>
        <v>599</v>
      </c>
      <c r="G46" s="109" t="str">
        <f>'Council Raw Data'!G46</f>
        <v>Region 4</v>
      </c>
      <c r="H46" s="109" t="str">
        <f>'Council Raw Data'!H46</f>
        <v>P</v>
      </c>
      <c r="I46" s="109" t="str">
        <f>'Council Raw Data'!I46</f>
        <v>Regular</v>
      </c>
      <c r="J46" s="109" t="str">
        <f>'Council Raw Data'!J46</f>
        <v>E</v>
      </c>
      <c r="K46" s="109">
        <f>'Council Raw Data'!K46</f>
        <v>5</v>
      </c>
      <c r="L46" s="110">
        <f>'Council Raw Data'!L46</f>
        <v>0</v>
      </c>
      <c r="M46" s="109">
        <f>'Council Raw Data'!M46</f>
        <v>0</v>
      </c>
      <c r="N46" s="109">
        <f>'Council Raw Data'!N46</f>
        <v>5</v>
      </c>
      <c r="O46" s="109" t="str">
        <f>'Council Raw Data'!O46</f>
        <v>NO</v>
      </c>
      <c r="P46" s="109" t="str">
        <f>'Council Raw Data'!P46</f>
        <v>YES</v>
      </c>
      <c r="Q46" s="109" t="str">
        <f>'Council Raw Data'!Q46</f>
        <v>YES</v>
      </c>
      <c r="R46" s="109" t="str">
        <f>'Council Raw Data'!R46</f>
        <v>NO</v>
      </c>
      <c r="S46" s="109" t="str">
        <f>'Council Raw Data'!S46</f>
        <v>YES</v>
      </c>
      <c r="T46" s="109">
        <f>'Council Raw Data'!T46</f>
        <v>5</v>
      </c>
      <c r="U46" s="110">
        <f>'Council Raw Data'!U46</f>
        <v>0</v>
      </c>
      <c r="V46" s="109">
        <f>'Council Raw Data'!V46</f>
        <v>0</v>
      </c>
      <c r="W46" s="109">
        <f>'Council Raw Data'!W46</f>
        <v>5</v>
      </c>
      <c r="X46" s="109" t="str">
        <f>'Council Raw Data'!X46</f>
        <v>YES</v>
      </c>
      <c r="Y46" s="109"/>
      <c r="Z46" s="109"/>
      <c r="AA46" s="109"/>
      <c r="AB46" s="109"/>
      <c r="AC46" s="109" t="str">
        <f>'Council Raw Data'!Y46</f>
        <v>Not Compliant</v>
      </c>
      <c r="AD46" s="103" t="str">
        <f>IF('Council Raw Data'!Z46="","NO",'Council Raw Data'!Z46)</f>
        <v>NO</v>
      </c>
      <c r="AE46" s="103" t="str">
        <f>IF('Council Raw Data'!AA46="","NO",'Council Raw Data'!AA46)</f>
        <v>NO</v>
      </c>
      <c r="AF46" s="103" t="str">
        <f>IF('Council Raw Data'!AB46="","NO",'Council Raw Data'!AB46)</f>
        <v>NO</v>
      </c>
      <c r="AG46" s="103" t="str">
        <f>IF('Council Raw Data'!AC46="","NO",'Council Raw Data'!AC46)</f>
        <v>NO</v>
      </c>
      <c r="AH46" s="109" t="str">
        <f>'Council Raw Data'!AD46</f>
        <v/>
      </c>
      <c r="AI46" s="109" t="str">
        <f>'Council Raw Data'!AE46</f>
        <v>Anthony Swanson</v>
      </c>
      <c r="AJ46" s="109" t="str">
        <f>'Council Raw Data'!AF46</f>
        <v>anthony.swanson@kofc.org</v>
      </c>
      <c r="AK46" s="109" t="str">
        <f>'Council Raw Data'!AG46</f>
        <v>Brian Almond</v>
      </c>
      <c r="AL46" s="111" t="str">
        <f>'Council Raw Data'!AH46</f>
        <v>brian.almond@kofc.org</v>
      </c>
    </row>
    <row r="47" spans="1:38">
      <c r="A47" s="106">
        <f>'Council Raw Data'!A47</f>
        <v>4633</v>
      </c>
      <c r="B47" s="106" t="str">
        <f>'Council Raw Data'!B47</f>
        <v>Valentine</v>
      </c>
      <c r="C47" s="106" t="str">
        <f>'Council Raw Data'!C47</f>
        <v>Nebraska</v>
      </c>
      <c r="D47" s="106" t="str">
        <f>'Council Raw Data'!D47</f>
        <v>US</v>
      </c>
      <c r="E47" s="106">
        <f>'Council Raw Data'!E47</f>
        <v>27</v>
      </c>
      <c r="F47" s="106" t="str">
        <f>'Council Raw Data'!F47</f>
        <v>1957</v>
      </c>
      <c r="G47" s="106" t="str">
        <f>'Council Raw Data'!G47</f>
        <v>Region 6</v>
      </c>
      <c r="H47" s="106" t="str">
        <f>'Council Raw Data'!H47</f>
        <v>P</v>
      </c>
      <c r="I47" s="106" t="str">
        <f>'Council Raw Data'!I47</f>
        <v>Regular</v>
      </c>
      <c r="J47" s="106" t="str">
        <f>'Council Raw Data'!J47</f>
        <v>E</v>
      </c>
      <c r="K47" s="106">
        <f>'Council Raw Data'!K47</f>
        <v>5</v>
      </c>
      <c r="L47" s="107">
        <f>'Council Raw Data'!L47</f>
        <v>0</v>
      </c>
      <c r="M47" s="106">
        <f>'Council Raw Data'!M47</f>
        <v>0</v>
      </c>
      <c r="N47" s="106">
        <f>'Council Raw Data'!N47</f>
        <v>5</v>
      </c>
      <c r="O47" s="106" t="str">
        <f>'Council Raw Data'!O47</f>
        <v>NO</v>
      </c>
      <c r="P47" s="106" t="str">
        <f>'Council Raw Data'!P47</f>
        <v>NO</v>
      </c>
      <c r="Q47" s="106" t="str">
        <f>'Council Raw Data'!Q47</f>
        <v>NO</v>
      </c>
      <c r="R47" s="106" t="str">
        <f>'Council Raw Data'!R47</f>
        <v>NO</v>
      </c>
      <c r="S47" s="106" t="str">
        <f>'Council Raw Data'!S47</f>
        <v>NO</v>
      </c>
      <c r="T47" s="106">
        <f>'Council Raw Data'!T47</f>
        <v>5</v>
      </c>
      <c r="U47" s="107">
        <f>'Council Raw Data'!U47</f>
        <v>0</v>
      </c>
      <c r="V47" s="106">
        <f>'Council Raw Data'!V47</f>
        <v>0</v>
      </c>
      <c r="W47" s="106">
        <f>'Council Raw Data'!W47</f>
        <v>5</v>
      </c>
      <c r="X47" s="106" t="str">
        <f>'Council Raw Data'!X47</f>
        <v>YES</v>
      </c>
      <c r="Y47" s="106"/>
      <c r="Z47" s="106"/>
      <c r="AA47" s="106"/>
      <c r="AB47" s="106"/>
      <c r="AC47" s="106" t="str">
        <f>'Council Raw Data'!Y47</f>
        <v>Not Compliant</v>
      </c>
      <c r="AD47" s="103" t="str">
        <f>IF('Council Raw Data'!Z47="","NO",'Council Raw Data'!Z47)</f>
        <v>NO</v>
      </c>
      <c r="AE47" s="103" t="str">
        <f>IF('Council Raw Data'!AA47="","NO",'Council Raw Data'!AA47)</f>
        <v>NO</v>
      </c>
      <c r="AF47" s="103" t="str">
        <f>IF('Council Raw Data'!AB47="","NO",'Council Raw Data'!AB47)</f>
        <v>NO</v>
      </c>
      <c r="AG47" s="103" t="str">
        <f>IF('Council Raw Data'!AC47="","NO",'Council Raw Data'!AC47)</f>
        <v>NO</v>
      </c>
      <c r="AH47" s="106" t="str">
        <f>'Council Raw Data'!AD47</f>
        <v/>
      </c>
      <c r="AI47" s="106" t="str">
        <f>'Council Raw Data'!AE47</f>
        <v>Anthony Swanson</v>
      </c>
      <c r="AJ47" s="106" t="str">
        <f>'Council Raw Data'!AF47</f>
        <v>anthony.swanson@kofc.org</v>
      </c>
      <c r="AK47" s="106" t="str">
        <f>'Council Raw Data'!AG47</f>
        <v>David St Hilaire</v>
      </c>
      <c r="AL47" s="108" t="str">
        <f>'Council Raw Data'!AH47</f>
        <v>david.st.hilaire@kofc.org</v>
      </c>
    </row>
    <row r="48" spans="1:38">
      <c r="A48" s="109">
        <f>'Council Raw Data'!A48</f>
        <v>4707</v>
      </c>
      <c r="B48" s="109" t="str">
        <f>'Council Raw Data'!B48</f>
        <v>Atkinson</v>
      </c>
      <c r="C48" s="109" t="str">
        <f>'Council Raw Data'!C48</f>
        <v>Nebraska</v>
      </c>
      <c r="D48" s="109" t="str">
        <f>'Council Raw Data'!D48</f>
        <v>US</v>
      </c>
      <c r="E48" s="109">
        <f>'Council Raw Data'!E48</f>
        <v>26</v>
      </c>
      <c r="F48" s="109" t="str">
        <f>'Council Raw Data'!F48</f>
        <v>602</v>
      </c>
      <c r="G48" s="109" t="str">
        <f>'Council Raw Data'!G48</f>
        <v>Region 3</v>
      </c>
      <c r="H48" s="109" t="str">
        <f>'Council Raw Data'!H48</f>
        <v>A</v>
      </c>
      <c r="I48" s="109" t="str">
        <f>'Council Raw Data'!I48</f>
        <v>Regular</v>
      </c>
      <c r="J48" s="109" t="str">
        <f>'Council Raw Data'!J48</f>
        <v>E</v>
      </c>
      <c r="K48" s="109">
        <f>'Council Raw Data'!K48</f>
        <v>7</v>
      </c>
      <c r="L48" s="110">
        <f>'Council Raw Data'!L48</f>
        <v>0</v>
      </c>
      <c r="M48" s="109">
        <f>'Council Raw Data'!M48</f>
        <v>0</v>
      </c>
      <c r="N48" s="109">
        <f>'Council Raw Data'!N48</f>
        <v>7</v>
      </c>
      <c r="O48" s="109" t="str">
        <f>'Council Raw Data'!O48</f>
        <v>NO</v>
      </c>
      <c r="P48" s="109" t="str">
        <f>'Council Raw Data'!P48</f>
        <v>YES</v>
      </c>
      <c r="Q48" s="109" t="str">
        <f>'Council Raw Data'!Q48</f>
        <v>YES</v>
      </c>
      <c r="R48" s="109" t="str">
        <f>'Council Raw Data'!R48</f>
        <v>NO</v>
      </c>
      <c r="S48" s="109" t="str">
        <f>'Council Raw Data'!S48</f>
        <v>YES</v>
      </c>
      <c r="T48" s="109">
        <f>'Council Raw Data'!T48</f>
        <v>5</v>
      </c>
      <c r="U48" s="110">
        <f>'Council Raw Data'!U48</f>
        <v>0</v>
      </c>
      <c r="V48" s="109">
        <f>'Council Raw Data'!V48</f>
        <v>0</v>
      </c>
      <c r="W48" s="109">
        <f>'Council Raw Data'!W48</f>
        <v>5</v>
      </c>
      <c r="X48" s="109" t="str">
        <f>'Council Raw Data'!X48</f>
        <v>YES</v>
      </c>
      <c r="Y48" s="109"/>
      <c r="Z48" s="109"/>
      <c r="AA48" s="109"/>
      <c r="AB48" s="109"/>
      <c r="AC48" s="109" t="str">
        <f>'Council Raw Data'!Y48</f>
        <v>Compliant</v>
      </c>
      <c r="AD48" s="103" t="str">
        <f>IF('Council Raw Data'!Z48="","NO",'Council Raw Data'!Z48)</f>
        <v>NO</v>
      </c>
      <c r="AE48" s="103" t="str">
        <f>IF('Council Raw Data'!AA48="","NO",'Council Raw Data'!AA48)</f>
        <v>NO</v>
      </c>
      <c r="AF48" s="103" t="str">
        <f>IF('Council Raw Data'!AB48="","NO",'Council Raw Data'!AB48)</f>
        <v>NO</v>
      </c>
      <c r="AG48" s="103" t="str">
        <f>IF('Council Raw Data'!AC48="","NO",'Council Raw Data'!AC48)</f>
        <v>NO</v>
      </c>
      <c r="AH48" s="109" t="str">
        <f>'Council Raw Data'!AD48</f>
        <v/>
      </c>
      <c r="AI48" s="109" t="str">
        <f>'Council Raw Data'!AE48</f>
        <v>Anthony Swanson</v>
      </c>
      <c r="AJ48" s="109" t="str">
        <f>'Council Raw Data'!AF48</f>
        <v>anthony.swanson@kofc.org</v>
      </c>
      <c r="AK48" s="109" t="str">
        <f>'Council Raw Data'!AG48</f>
        <v>Aaron Schock</v>
      </c>
      <c r="AL48" s="111" t="str">
        <f>'Council Raw Data'!AH48</f>
        <v>aaron.schock@kofc.org</v>
      </c>
    </row>
    <row r="49" spans="1:38">
      <c r="A49" s="106">
        <f>'Council Raw Data'!A49</f>
        <v>4923</v>
      </c>
      <c r="B49" s="106" t="str">
        <f>'Council Raw Data'!B49</f>
        <v>Lincoln</v>
      </c>
      <c r="C49" s="106" t="str">
        <f>'Council Raw Data'!C49</f>
        <v>Nebraska</v>
      </c>
      <c r="D49" s="106" t="str">
        <f>'Council Raw Data'!D49</f>
        <v>US</v>
      </c>
      <c r="E49" s="106">
        <f>'Council Raw Data'!E49</f>
        <v>33</v>
      </c>
      <c r="F49" s="106" t="str">
        <f>'Council Raw Data'!F49</f>
        <v>3640</v>
      </c>
      <c r="G49" s="106" t="str">
        <f>'Council Raw Data'!G49</f>
        <v>Region 1</v>
      </c>
      <c r="H49" s="106" t="str">
        <f>'Council Raw Data'!H49</f>
        <v>A</v>
      </c>
      <c r="I49" s="106" t="str">
        <f>'Council Raw Data'!I49</f>
        <v>Regular</v>
      </c>
      <c r="J49" s="106" t="str">
        <f>'Council Raw Data'!J49</f>
        <v>E</v>
      </c>
      <c r="K49" s="106">
        <f>'Council Raw Data'!K49</f>
        <v>15</v>
      </c>
      <c r="L49" s="107">
        <f>'Council Raw Data'!L49</f>
        <v>0.2</v>
      </c>
      <c r="M49" s="106">
        <f>'Council Raw Data'!M49</f>
        <v>3</v>
      </c>
      <c r="N49" s="106">
        <f>'Council Raw Data'!N49</f>
        <v>12</v>
      </c>
      <c r="O49" s="106" t="str">
        <f>'Council Raw Data'!O49</f>
        <v>NO</v>
      </c>
      <c r="P49" s="106" t="str">
        <f>'Council Raw Data'!P49</f>
        <v>YES</v>
      </c>
      <c r="Q49" s="106" t="str">
        <f>'Council Raw Data'!Q49</f>
        <v>YES</v>
      </c>
      <c r="R49" s="106" t="str">
        <f>'Council Raw Data'!R49</f>
        <v>NO</v>
      </c>
      <c r="S49" s="106" t="str">
        <f>'Council Raw Data'!S49</f>
        <v>YES</v>
      </c>
      <c r="T49" s="106">
        <f>'Council Raw Data'!T49</f>
        <v>15</v>
      </c>
      <c r="U49" s="107">
        <f>'Council Raw Data'!U49</f>
        <v>0</v>
      </c>
      <c r="V49" s="106">
        <f>'Council Raw Data'!V49</f>
        <v>0</v>
      </c>
      <c r="W49" s="106">
        <f>'Council Raw Data'!W49</f>
        <v>15</v>
      </c>
      <c r="X49" s="106" t="str">
        <f>'Council Raw Data'!X49</f>
        <v>YES</v>
      </c>
      <c r="Y49" s="106"/>
      <c r="Z49" s="106"/>
      <c r="AA49" s="106"/>
      <c r="AB49" s="106"/>
      <c r="AC49" s="106" t="str">
        <f>'Council Raw Data'!Y49</f>
        <v>Compliant</v>
      </c>
      <c r="AD49" s="103" t="str">
        <f>IF('Council Raw Data'!Z49="","NO",'Council Raw Data'!Z49)</f>
        <v>NO</v>
      </c>
      <c r="AE49" s="103" t="str">
        <f>IF('Council Raw Data'!AA49="","NO",'Council Raw Data'!AA49)</f>
        <v>NO</v>
      </c>
      <c r="AF49" s="103" t="str">
        <f>IF('Council Raw Data'!AB49="","NO",'Council Raw Data'!AB49)</f>
        <v>NO</v>
      </c>
      <c r="AG49" s="103" t="str">
        <f>IF('Council Raw Data'!AC49="","NO",'Council Raw Data'!AC49)</f>
        <v>NO</v>
      </c>
      <c r="AH49" s="106" t="str">
        <f>'Council Raw Data'!AD49</f>
        <v/>
      </c>
      <c r="AI49" s="106" t="str">
        <f>'Council Raw Data'!AE49</f>
        <v>Anthony Swanson</v>
      </c>
      <c r="AJ49" s="106" t="str">
        <f>'Council Raw Data'!AF49</f>
        <v>anthony.swanson@kofc.org</v>
      </c>
      <c r="AK49" s="106" t="str">
        <f>'Council Raw Data'!AG49</f>
        <v>David St Hilaire</v>
      </c>
      <c r="AL49" s="108" t="str">
        <f>'Council Raw Data'!AH49</f>
        <v>david.st.hilaire@kofc.org</v>
      </c>
    </row>
    <row r="50" spans="1:38">
      <c r="A50" s="109">
        <f>'Council Raw Data'!A50</f>
        <v>4979</v>
      </c>
      <c r="B50" s="109" t="str">
        <f>'Council Raw Data'!B50</f>
        <v>Ogallala</v>
      </c>
      <c r="C50" s="109" t="str">
        <f>'Council Raw Data'!C50</f>
        <v>Nebraska</v>
      </c>
      <c r="D50" s="109" t="str">
        <f>'Council Raw Data'!D50</f>
        <v>US</v>
      </c>
      <c r="E50" s="109">
        <f>'Council Raw Data'!E50</f>
        <v>28</v>
      </c>
      <c r="F50" s="109" t="str">
        <f>'Council Raw Data'!F50</f>
        <v>2061</v>
      </c>
      <c r="G50" s="109" t="str">
        <f>'Council Raw Data'!G50</f>
        <v>Region 5</v>
      </c>
      <c r="H50" s="109" t="str">
        <f>'Council Raw Data'!H50</f>
        <v>A</v>
      </c>
      <c r="I50" s="109" t="str">
        <f>'Council Raw Data'!I50</f>
        <v>Regular</v>
      </c>
      <c r="J50" s="109" t="str">
        <f>'Council Raw Data'!J50</f>
        <v>E</v>
      </c>
      <c r="K50" s="109">
        <f>'Council Raw Data'!K50</f>
        <v>10</v>
      </c>
      <c r="L50" s="110">
        <f>'Council Raw Data'!L50</f>
        <v>0.2</v>
      </c>
      <c r="M50" s="109">
        <f>'Council Raw Data'!M50</f>
        <v>2</v>
      </c>
      <c r="N50" s="109">
        <f>'Council Raw Data'!N50</f>
        <v>8</v>
      </c>
      <c r="O50" s="109" t="str">
        <f>'Council Raw Data'!O50</f>
        <v>NO</v>
      </c>
      <c r="P50" s="109" t="str">
        <f>'Council Raw Data'!P50</f>
        <v>YES</v>
      </c>
      <c r="Q50" s="109" t="str">
        <f>'Council Raw Data'!Q50</f>
        <v>YES</v>
      </c>
      <c r="R50" s="109" t="str">
        <f>'Council Raw Data'!R50</f>
        <v>NO</v>
      </c>
      <c r="S50" s="109" t="str">
        <f>'Council Raw Data'!S50</f>
        <v>YES</v>
      </c>
      <c r="T50" s="109">
        <f>'Council Raw Data'!T50</f>
        <v>9</v>
      </c>
      <c r="U50" s="110">
        <f>'Council Raw Data'!U50</f>
        <v>0</v>
      </c>
      <c r="V50" s="109">
        <f>'Council Raw Data'!V50</f>
        <v>0</v>
      </c>
      <c r="W50" s="109">
        <f>'Council Raw Data'!W50</f>
        <v>9</v>
      </c>
      <c r="X50" s="109" t="str">
        <f>'Council Raw Data'!X50</f>
        <v>YES</v>
      </c>
      <c r="Y50" s="109"/>
      <c r="Z50" s="109"/>
      <c r="AA50" s="109"/>
      <c r="AB50" s="109"/>
      <c r="AC50" s="109" t="str">
        <f>'Council Raw Data'!Y50</f>
        <v>Not Compliant</v>
      </c>
      <c r="AD50" s="103" t="str">
        <f>IF('Council Raw Data'!Z50="","NO",'Council Raw Data'!Z50)</f>
        <v>NO</v>
      </c>
      <c r="AE50" s="103" t="str">
        <f>IF('Council Raw Data'!AA50="","NO",'Council Raw Data'!AA50)</f>
        <v>NO</v>
      </c>
      <c r="AF50" s="103" t="str">
        <f>IF('Council Raw Data'!AB50="","NO",'Council Raw Data'!AB50)</f>
        <v>NO</v>
      </c>
      <c r="AG50" s="103" t="str">
        <f>IF('Council Raw Data'!AC50="","NO",'Council Raw Data'!AC50)</f>
        <v>NO</v>
      </c>
      <c r="AH50" s="109" t="str">
        <f>'Council Raw Data'!AD50</f>
        <v/>
      </c>
      <c r="AI50" s="109" t="str">
        <f>'Council Raw Data'!AE50</f>
        <v>Anthony Swanson</v>
      </c>
      <c r="AJ50" s="109" t="str">
        <f>'Council Raw Data'!AF50</f>
        <v>anthony.swanson@kofc.org</v>
      </c>
      <c r="AK50" s="109" t="str">
        <f>'Council Raw Data'!AG50</f>
        <v>Anthony Swanson</v>
      </c>
      <c r="AL50" s="111" t="str">
        <f>'Council Raw Data'!AH50</f>
        <v>anthony.swanson@kofc.org</v>
      </c>
    </row>
    <row r="51" spans="1:38">
      <c r="A51" s="106">
        <f>'Council Raw Data'!A51</f>
        <v>5045</v>
      </c>
      <c r="B51" s="106" t="str">
        <f>'Council Raw Data'!B51</f>
        <v>Omaha</v>
      </c>
      <c r="C51" s="106" t="str">
        <f>'Council Raw Data'!C51</f>
        <v>Nebraska</v>
      </c>
      <c r="D51" s="106" t="str">
        <f>'Council Raw Data'!D51</f>
        <v>US</v>
      </c>
      <c r="E51" s="106">
        <f>'Council Raw Data'!E51</f>
        <v>2</v>
      </c>
      <c r="F51" s="106" t="str">
        <f>'Council Raw Data'!F51</f>
        <v>594</v>
      </c>
      <c r="G51" s="106" t="str">
        <f>'Council Raw Data'!G51</f>
        <v>Region 7</v>
      </c>
      <c r="H51" s="106" t="str">
        <f>'Council Raw Data'!H51</f>
        <v>A</v>
      </c>
      <c r="I51" s="106" t="str">
        <f>'Council Raw Data'!I51</f>
        <v>Regular</v>
      </c>
      <c r="J51" s="106" t="str">
        <f>'Council Raw Data'!J51</f>
        <v>E</v>
      </c>
      <c r="K51" s="106">
        <f>'Council Raw Data'!K51</f>
        <v>7</v>
      </c>
      <c r="L51" s="107">
        <f>'Council Raw Data'!L51</f>
        <v>0</v>
      </c>
      <c r="M51" s="106">
        <f>'Council Raw Data'!M51</f>
        <v>0</v>
      </c>
      <c r="N51" s="106">
        <f>'Council Raw Data'!N51</f>
        <v>7</v>
      </c>
      <c r="O51" s="106" t="str">
        <f>'Council Raw Data'!O51</f>
        <v>NO</v>
      </c>
      <c r="P51" s="106" t="str">
        <f>'Council Raw Data'!P51</f>
        <v>YES</v>
      </c>
      <c r="Q51" s="106" t="str">
        <f>'Council Raw Data'!Q51</f>
        <v>YES</v>
      </c>
      <c r="R51" s="106" t="str">
        <f>'Council Raw Data'!R51</f>
        <v>NO</v>
      </c>
      <c r="S51" s="106" t="str">
        <f>'Council Raw Data'!S51</f>
        <v>YES</v>
      </c>
      <c r="T51" s="106">
        <f>'Council Raw Data'!T51</f>
        <v>8</v>
      </c>
      <c r="U51" s="107">
        <f>'Council Raw Data'!U51</f>
        <v>0</v>
      </c>
      <c r="V51" s="106">
        <f>'Council Raw Data'!V51</f>
        <v>0</v>
      </c>
      <c r="W51" s="106">
        <f>'Council Raw Data'!W51</f>
        <v>8</v>
      </c>
      <c r="X51" s="106" t="str">
        <f>'Council Raw Data'!X51</f>
        <v>YES</v>
      </c>
      <c r="Y51" s="106"/>
      <c r="Z51" s="106"/>
      <c r="AA51" s="106"/>
      <c r="AB51" s="106"/>
      <c r="AC51" s="106" t="str">
        <f>'Council Raw Data'!Y51</f>
        <v>Not Compliant</v>
      </c>
      <c r="AD51" s="103" t="str">
        <f>IF('Council Raw Data'!Z51="","NO",'Council Raw Data'!Z51)</f>
        <v>NO</v>
      </c>
      <c r="AE51" s="103" t="str">
        <f>IF('Council Raw Data'!AA51="","NO",'Council Raw Data'!AA51)</f>
        <v>NO</v>
      </c>
      <c r="AF51" s="103" t="str">
        <f>IF('Council Raw Data'!AB51="","NO",'Council Raw Data'!AB51)</f>
        <v>NO</v>
      </c>
      <c r="AG51" s="103" t="str">
        <f>IF('Council Raw Data'!AC51="","NO",'Council Raw Data'!AC51)</f>
        <v>NO</v>
      </c>
      <c r="AH51" s="106" t="str">
        <f>'Council Raw Data'!AD51</f>
        <v/>
      </c>
      <c r="AI51" s="106" t="str">
        <f>'Council Raw Data'!AE51</f>
        <v>Neil Pfeifer</v>
      </c>
      <c r="AJ51" s="106" t="str">
        <f>'Council Raw Data'!AF51</f>
        <v>neil.pfeifer@kofc.org</v>
      </c>
      <c r="AK51" s="106" t="str">
        <f>'Council Raw Data'!AG51</f>
        <v>Virgilio Gutierrez</v>
      </c>
      <c r="AL51" s="108" t="str">
        <f>'Council Raw Data'!AH51</f>
        <v>virgil.gutierrez@kofc.org</v>
      </c>
    </row>
    <row r="52" spans="1:38">
      <c r="A52" s="109">
        <f>'Council Raw Data'!A52</f>
        <v>5143</v>
      </c>
      <c r="B52" s="109" t="str">
        <f>'Council Raw Data'!B52</f>
        <v>Randolph</v>
      </c>
      <c r="C52" s="109" t="str">
        <f>'Council Raw Data'!C52</f>
        <v>Nebraska</v>
      </c>
      <c r="D52" s="109" t="str">
        <f>'Council Raw Data'!D52</f>
        <v>US</v>
      </c>
      <c r="E52" s="109">
        <f>'Council Raw Data'!E52</f>
        <v>15</v>
      </c>
      <c r="F52" s="109" t="str">
        <f>'Council Raw Data'!F52</f>
        <v>606</v>
      </c>
      <c r="G52" s="109" t="str">
        <f>'Council Raw Data'!G52</f>
        <v>Region 3</v>
      </c>
      <c r="H52" s="109" t="str">
        <f>'Council Raw Data'!H52</f>
        <v>P</v>
      </c>
      <c r="I52" s="109" t="str">
        <f>'Council Raw Data'!I52</f>
        <v>Regular</v>
      </c>
      <c r="J52" s="109" t="str">
        <f>'Council Raw Data'!J52</f>
        <v>E</v>
      </c>
      <c r="K52" s="109">
        <f>'Council Raw Data'!K52</f>
        <v>7</v>
      </c>
      <c r="L52" s="110">
        <f>'Council Raw Data'!L52</f>
        <v>0</v>
      </c>
      <c r="M52" s="109">
        <f>'Council Raw Data'!M52</f>
        <v>0</v>
      </c>
      <c r="N52" s="109">
        <f>'Council Raw Data'!N52</f>
        <v>7</v>
      </c>
      <c r="O52" s="109" t="str">
        <f>'Council Raw Data'!O52</f>
        <v>NO</v>
      </c>
      <c r="P52" s="109" t="str">
        <f>'Council Raw Data'!P52</f>
        <v>NO</v>
      </c>
      <c r="Q52" s="109" t="str">
        <f>'Council Raw Data'!Q52</f>
        <v>NO</v>
      </c>
      <c r="R52" s="109" t="str">
        <f>'Council Raw Data'!R52</f>
        <v>NO</v>
      </c>
      <c r="S52" s="109" t="str">
        <f>'Council Raw Data'!S52</f>
        <v>NO</v>
      </c>
      <c r="T52" s="109">
        <f>'Council Raw Data'!T52</f>
        <v>6</v>
      </c>
      <c r="U52" s="110">
        <f>'Council Raw Data'!U52</f>
        <v>0</v>
      </c>
      <c r="V52" s="109">
        <f>'Council Raw Data'!V52</f>
        <v>0</v>
      </c>
      <c r="W52" s="109">
        <f>'Council Raw Data'!W52</f>
        <v>6</v>
      </c>
      <c r="X52" s="109" t="str">
        <f>'Council Raw Data'!X52</f>
        <v>YES</v>
      </c>
      <c r="Y52" s="109"/>
      <c r="Z52" s="109"/>
      <c r="AA52" s="109"/>
      <c r="AB52" s="109"/>
      <c r="AC52" s="109" t="str">
        <f>'Council Raw Data'!Y52</f>
        <v>Not Compliant</v>
      </c>
      <c r="AD52" s="103" t="str">
        <f>IF('Council Raw Data'!Z52="","NO",'Council Raw Data'!Z52)</f>
        <v>NO</v>
      </c>
      <c r="AE52" s="103" t="str">
        <f>IF('Council Raw Data'!AA52="","NO",'Council Raw Data'!AA52)</f>
        <v>NO</v>
      </c>
      <c r="AF52" s="103" t="str">
        <f>IF('Council Raw Data'!AB52="","NO",'Council Raw Data'!AB52)</f>
        <v>NO</v>
      </c>
      <c r="AG52" s="103" t="str">
        <f>IF('Council Raw Data'!AC52="","NO",'Council Raw Data'!AC52)</f>
        <v>NO</v>
      </c>
      <c r="AH52" s="109" t="str">
        <f>'Council Raw Data'!AD52</f>
        <v/>
      </c>
      <c r="AI52" s="109" t="str">
        <f>'Council Raw Data'!AE52</f>
        <v>Neil Pfeifer</v>
      </c>
      <c r="AJ52" s="109" t="str">
        <f>'Council Raw Data'!AF52</f>
        <v>neil.pfeifer@kofc.org</v>
      </c>
      <c r="AK52" s="109" t="str">
        <f>'Council Raw Data'!AG52</f>
        <v>Neil Pfeifer</v>
      </c>
      <c r="AL52" s="111" t="str">
        <f>'Council Raw Data'!AH52</f>
        <v>neil.pfeifer@kofc.org</v>
      </c>
    </row>
    <row r="53" spans="1:38">
      <c r="A53" s="106">
        <f>'Council Raw Data'!A53</f>
        <v>5218</v>
      </c>
      <c r="B53" s="106" t="str">
        <f>'Council Raw Data'!B53</f>
        <v>Verdigre</v>
      </c>
      <c r="C53" s="106" t="str">
        <f>'Council Raw Data'!C53</f>
        <v>Nebraska</v>
      </c>
      <c r="D53" s="106" t="str">
        <f>'Council Raw Data'!D53</f>
        <v>US</v>
      </c>
      <c r="E53" s="106">
        <f>'Council Raw Data'!E53</f>
        <v>16</v>
      </c>
      <c r="F53" s="106" t="str">
        <f>'Council Raw Data'!F53</f>
        <v>604</v>
      </c>
      <c r="G53" s="106" t="str">
        <f>'Council Raw Data'!G53</f>
        <v>Region 3</v>
      </c>
      <c r="H53" s="106" t="str">
        <f>'Council Raw Data'!H53</f>
        <v>A</v>
      </c>
      <c r="I53" s="106" t="str">
        <f>'Council Raw Data'!I53</f>
        <v>Regular</v>
      </c>
      <c r="J53" s="106" t="str">
        <f>'Council Raw Data'!J53</f>
        <v>E</v>
      </c>
      <c r="K53" s="106">
        <f>'Council Raw Data'!K53</f>
        <v>5</v>
      </c>
      <c r="L53" s="107">
        <f>'Council Raw Data'!L53</f>
        <v>0</v>
      </c>
      <c r="M53" s="106">
        <f>'Council Raw Data'!M53</f>
        <v>0</v>
      </c>
      <c r="N53" s="106">
        <f>'Council Raw Data'!N53</f>
        <v>5</v>
      </c>
      <c r="O53" s="106" t="str">
        <f>'Council Raw Data'!O53</f>
        <v>NO</v>
      </c>
      <c r="P53" s="106" t="str">
        <f>'Council Raw Data'!P53</f>
        <v>YES</v>
      </c>
      <c r="Q53" s="106" t="str">
        <f>'Council Raw Data'!Q53</f>
        <v>YES</v>
      </c>
      <c r="R53" s="106" t="str">
        <f>'Council Raw Data'!R53</f>
        <v>NO</v>
      </c>
      <c r="S53" s="106" t="str">
        <f>'Council Raw Data'!S53</f>
        <v>YES</v>
      </c>
      <c r="T53" s="106">
        <f>'Council Raw Data'!T53</f>
        <v>5</v>
      </c>
      <c r="U53" s="107">
        <f>'Council Raw Data'!U53</f>
        <v>0</v>
      </c>
      <c r="V53" s="106">
        <f>'Council Raw Data'!V53</f>
        <v>0</v>
      </c>
      <c r="W53" s="106">
        <f>'Council Raw Data'!W53</f>
        <v>5</v>
      </c>
      <c r="X53" s="106" t="str">
        <f>'Council Raw Data'!X53</f>
        <v>YES</v>
      </c>
      <c r="Y53" s="106"/>
      <c r="Z53" s="106"/>
      <c r="AA53" s="106"/>
      <c r="AB53" s="106"/>
      <c r="AC53" s="106" t="str">
        <f>'Council Raw Data'!Y53</f>
        <v>Not Compliant</v>
      </c>
      <c r="AD53" s="103" t="str">
        <f>IF('Council Raw Data'!Z53="","NO",'Council Raw Data'!Z53)</f>
        <v>NO</v>
      </c>
      <c r="AE53" s="103" t="str">
        <f>IF('Council Raw Data'!AA53="","NO",'Council Raw Data'!AA53)</f>
        <v>NO</v>
      </c>
      <c r="AF53" s="103" t="str">
        <f>IF('Council Raw Data'!AB53="","NO",'Council Raw Data'!AB53)</f>
        <v>NO</v>
      </c>
      <c r="AG53" s="103" t="str">
        <f>IF('Council Raw Data'!AC53="","NO",'Council Raw Data'!AC53)</f>
        <v>NO</v>
      </c>
      <c r="AH53" s="106" t="str">
        <f>'Council Raw Data'!AD53</f>
        <v/>
      </c>
      <c r="AI53" s="106" t="str">
        <f>'Council Raw Data'!AE53</f>
        <v>Anthony Swanson</v>
      </c>
      <c r="AJ53" s="106" t="str">
        <f>'Council Raw Data'!AF53</f>
        <v>anthony.swanson@kofc.org</v>
      </c>
      <c r="AK53" s="106" t="str">
        <f>'Council Raw Data'!AG53</f>
        <v>Aaron Schock</v>
      </c>
      <c r="AL53" s="108" t="str">
        <f>'Council Raw Data'!AH53</f>
        <v>aaron.schock@kofc.org</v>
      </c>
    </row>
    <row r="54" spans="1:38">
      <c r="A54" s="109">
        <f>'Council Raw Data'!A54</f>
        <v>5287</v>
      </c>
      <c r="B54" s="109" t="str">
        <f>'Council Raw Data'!B54</f>
        <v>Omaha</v>
      </c>
      <c r="C54" s="109" t="str">
        <f>'Council Raw Data'!C54</f>
        <v>Nebraska</v>
      </c>
      <c r="D54" s="109" t="str">
        <f>'Council Raw Data'!D54</f>
        <v>US</v>
      </c>
      <c r="E54" s="109">
        <f>'Council Raw Data'!E54</f>
        <v>1</v>
      </c>
      <c r="F54" s="109" t="str">
        <f>'Council Raw Data'!F54</f>
        <v>594</v>
      </c>
      <c r="G54" s="109" t="str">
        <f>'Council Raw Data'!G54</f>
        <v>Region 8</v>
      </c>
      <c r="H54" s="109" t="str">
        <f>'Council Raw Data'!H54</f>
        <v>P</v>
      </c>
      <c r="I54" s="109" t="str">
        <f>'Council Raw Data'!I54</f>
        <v>Regular</v>
      </c>
      <c r="J54" s="109" t="str">
        <f>'Council Raw Data'!J54</f>
        <v>E</v>
      </c>
      <c r="K54" s="109">
        <f>'Council Raw Data'!K54</f>
        <v>5</v>
      </c>
      <c r="L54" s="110">
        <f>'Council Raw Data'!L54</f>
        <v>0</v>
      </c>
      <c r="M54" s="109">
        <f>'Council Raw Data'!M54</f>
        <v>0</v>
      </c>
      <c r="N54" s="109">
        <f>'Council Raw Data'!N54</f>
        <v>5</v>
      </c>
      <c r="O54" s="109" t="str">
        <f>'Council Raw Data'!O54</f>
        <v>NO</v>
      </c>
      <c r="P54" s="109" t="str">
        <f>'Council Raw Data'!P54</f>
        <v>YES</v>
      </c>
      <c r="Q54" s="109" t="str">
        <f>'Council Raw Data'!Q54</f>
        <v>YES</v>
      </c>
      <c r="R54" s="109" t="str">
        <f>'Council Raw Data'!R54</f>
        <v>NO</v>
      </c>
      <c r="S54" s="109" t="str">
        <f>'Council Raw Data'!S54</f>
        <v>NO</v>
      </c>
      <c r="T54" s="109">
        <f>'Council Raw Data'!T54</f>
        <v>5</v>
      </c>
      <c r="U54" s="110">
        <f>'Council Raw Data'!U54</f>
        <v>0</v>
      </c>
      <c r="V54" s="109">
        <f>'Council Raw Data'!V54</f>
        <v>0</v>
      </c>
      <c r="W54" s="109">
        <f>'Council Raw Data'!W54</f>
        <v>5</v>
      </c>
      <c r="X54" s="109" t="str">
        <f>'Council Raw Data'!X54</f>
        <v>YES</v>
      </c>
      <c r="Y54" s="109"/>
      <c r="Z54" s="109"/>
      <c r="AA54" s="109"/>
      <c r="AB54" s="109"/>
      <c r="AC54" s="109" t="str">
        <f>'Council Raw Data'!Y54</f>
        <v>Not Compliant</v>
      </c>
      <c r="AD54" s="103" t="str">
        <f>IF('Council Raw Data'!Z54="","NO",'Council Raw Data'!Z54)</f>
        <v>NO</v>
      </c>
      <c r="AE54" s="103" t="str">
        <f>IF('Council Raw Data'!AA54="","NO",'Council Raw Data'!AA54)</f>
        <v>NO</v>
      </c>
      <c r="AF54" s="103" t="str">
        <f>IF('Council Raw Data'!AB54="","NO",'Council Raw Data'!AB54)</f>
        <v>NO</v>
      </c>
      <c r="AG54" s="103" t="str">
        <f>IF('Council Raw Data'!AC54="","NO",'Council Raw Data'!AC54)</f>
        <v>NO</v>
      </c>
      <c r="AH54" s="109" t="str">
        <f>'Council Raw Data'!AD54</f>
        <v/>
      </c>
      <c r="AI54" s="109" t="str">
        <f>'Council Raw Data'!AE54</f>
        <v>Neil Pfeifer</v>
      </c>
      <c r="AJ54" s="109" t="str">
        <f>'Council Raw Data'!AF54</f>
        <v>neil.pfeifer@kofc.org</v>
      </c>
      <c r="AK54" s="109" t="str">
        <f>'Council Raw Data'!AG54</f>
        <v>Brian Ford</v>
      </c>
      <c r="AL54" s="111" t="str">
        <f>'Council Raw Data'!AH54</f>
        <v>brian.ford@kofc.org</v>
      </c>
    </row>
    <row r="55" spans="1:38">
      <c r="A55" s="106">
        <f>'Council Raw Data'!A55</f>
        <v>5315</v>
      </c>
      <c r="B55" s="106" t="str">
        <f>'Council Raw Data'!B55</f>
        <v>Cozad</v>
      </c>
      <c r="C55" s="106" t="str">
        <f>'Council Raw Data'!C55</f>
        <v>Nebraska</v>
      </c>
      <c r="D55" s="106" t="str">
        <f>'Council Raw Data'!D55</f>
        <v>US</v>
      </c>
      <c r="E55" s="106">
        <f>'Council Raw Data'!E55</f>
        <v>28</v>
      </c>
      <c r="F55" s="106" t="str">
        <f>'Council Raw Data'!F55</f>
        <v>607</v>
      </c>
      <c r="G55" s="106" t="str">
        <f>'Council Raw Data'!G55</f>
        <v>Region 5</v>
      </c>
      <c r="H55" s="106" t="str">
        <f>'Council Raw Data'!H55</f>
        <v>A</v>
      </c>
      <c r="I55" s="106" t="str">
        <f>'Council Raw Data'!I55</f>
        <v>Regular</v>
      </c>
      <c r="J55" s="106" t="str">
        <f>'Council Raw Data'!J55</f>
        <v>E</v>
      </c>
      <c r="K55" s="106">
        <f>'Council Raw Data'!K55</f>
        <v>5</v>
      </c>
      <c r="L55" s="107">
        <f>'Council Raw Data'!L55</f>
        <v>0</v>
      </c>
      <c r="M55" s="106">
        <f>'Council Raw Data'!M55</f>
        <v>0</v>
      </c>
      <c r="N55" s="106">
        <f>'Council Raw Data'!N55</f>
        <v>5</v>
      </c>
      <c r="O55" s="106" t="str">
        <f>'Council Raw Data'!O55</f>
        <v>NO</v>
      </c>
      <c r="P55" s="106" t="str">
        <f>'Council Raw Data'!P55</f>
        <v>YES</v>
      </c>
      <c r="Q55" s="106" t="str">
        <f>'Council Raw Data'!Q55</f>
        <v>YES</v>
      </c>
      <c r="R55" s="106" t="str">
        <f>'Council Raw Data'!R55</f>
        <v>NO</v>
      </c>
      <c r="S55" s="106" t="str">
        <f>'Council Raw Data'!S55</f>
        <v>YES</v>
      </c>
      <c r="T55" s="106">
        <f>'Council Raw Data'!T55</f>
        <v>5</v>
      </c>
      <c r="U55" s="107">
        <f>'Council Raw Data'!U55</f>
        <v>0</v>
      </c>
      <c r="V55" s="106">
        <f>'Council Raw Data'!V55</f>
        <v>0</v>
      </c>
      <c r="W55" s="106">
        <f>'Council Raw Data'!W55</f>
        <v>5</v>
      </c>
      <c r="X55" s="106" t="str">
        <f>'Council Raw Data'!X55</f>
        <v>YES</v>
      </c>
      <c r="Y55" s="106"/>
      <c r="Z55" s="106"/>
      <c r="AA55" s="106"/>
      <c r="AB55" s="106"/>
      <c r="AC55" s="106" t="str">
        <f>'Council Raw Data'!Y55</f>
        <v>Not Compliant</v>
      </c>
      <c r="AD55" s="103" t="str">
        <f>IF('Council Raw Data'!Z55="","NO",'Council Raw Data'!Z55)</f>
        <v>NO</v>
      </c>
      <c r="AE55" s="103" t="str">
        <f>IF('Council Raw Data'!AA55="","NO",'Council Raw Data'!AA55)</f>
        <v>NO</v>
      </c>
      <c r="AF55" s="103" t="str">
        <f>IF('Council Raw Data'!AB55="","NO",'Council Raw Data'!AB55)</f>
        <v>NO</v>
      </c>
      <c r="AG55" s="103" t="str">
        <f>IF('Council Raw Data'!AC55="","NO",'Council Raw Data'!AC55)</f>
        <v>NO</v>
      </c>
      <c r="AH55" s="106" t="str">
        <f>'Council Raw Data'!AD55</f>
        <v/>
      </c>
      <c r="AI55" s="106" t="str">
        <f>'Council Raw Data'!AE55</f>
        <v>Anthony Swanson</v>
      </c>
      <c r="AJ55" s="106" t="str">
        <f>'Council Raw Data'!AF55</f>
        <v>anthony.swanson@kofc.org</v>
      </c>
      <c r="AK55" s="106" t="str">
        <f>'Council Raw Data'!AG55</f>
        <v>Michael Scholz</v>
      </c>
      <c r="AL55" s="108" t="str">
        <f>'Council Raw Data'!AH55</f>
        <v>michael.scholz@kofc.org</v>
      </c>
    </row>
    <row r="56" spans="1:38">
      <c r="A56" s="109">
        <f>'Council Raw Data'!A56</f>
        <v>5383</v>
      </c>
      <c r="B56" s="109" t="str">
        <f>'Council Raw Data'!B56</f>
        <v>Osceola</v>
      </c>
      <c r="C56" s="109" t="str">
        <f>'Council Raw Data'!C56</f>
        <v>Nebraska</v>
      </c>
      <c r="D56" s="109" t="str">
        <f>'Council Raw Data'!D56</f>
        <v>US</v>
      </c>
      <c r="E56" s="109">
        <f>'Council Raw Data'!E56</f>
        <v>36</v>
      </c>
      <c r="F56" s="109" t="str">
        <f>'Council Raw Data'!F56</f>
        <v>605</v>
      </c>
      <c r="G56" s="109" t="str">
        <f>'Council Raw Data'!G56</f>
        <v>Region 2</v>
      </c>
      <c r="H56" s="109" t="str">
        <f>'Council Raw Data'!H56</f>
        <v>P</v>
      </c>
      <c r="I56" s="109" t="str">
        <f>'Council Raw Data'!I56</f>
        <v>Regular</v>
      </c>
      <c r="J56" s="109" t="str">
        <f>'Council Raw Data'!J56</f>
        <v>E</v>
      </c>
      <c r="K56" s="109">
        <f>'Council Raw Data'!K56</f>
        <v>5</v>
      </c>
      <c r="L56" s="110">
        <f>'Council Raw Data'!L56</f>
        <v>0</v>
      </c>
      <c r="M56" s="109">
        <f>'Council Raw Data'!M56</f>
        <v>0</v>
      </c>
      <c r="N56" s="109">
        <f>'Council Raw Data'!N56</f>
        <v>5</v>
      </c>
      <c r="O56" s="109" t="str">
        <f>'Council Raw Data'!O56</f>
        <v>NO</v>
      </c>
      <c r="P56" s="109" t="str">
        <f>'Council Raw Data'!P56</f>
        <v>YES</v>
      </c>
      <c r="Q56" s="109" t="str">
        <f>'Council Raw Data'!Q56</f>
        <v>YES</v>
      </c>
      <c r="R56" s="109" t="str">
        <f>'Council Raw Data'!R56</f>
        <v>NO</v>
      </c>
      <c r="S56" s="109" t="str">
        <f>'Council Raw Data'!S56</f>
        <v>NO</v>
      </c>
      <c r="T56" s="109">
        <f>'Council Raw Data'!T56</f>
        <v>5</v>
      </c>
      <c r="U56" s="110">
        <f>'Council Raw Data'!U56</f>
        <v>0</v>
      </c>
      <c r="V56" s="109">
        <f>'Council Raw Data'!V56</f>
        <v>0</v>
      </c>
      <c r="W56" s="109">
        <f>'Council Raw Data'!W56</f>
        <v>5</v>
      </c>
      <c r="X56" s="109" t="str">
        <f>'Council Raw Data'!X56</f>
        <v>YES</v>
      </c>
      <c r="Y56" s="109"/>
      <c r="Z56" s="109"/>
      <c r="AA56" s="109"/>
      <c r="AB56" s="109"/>
      <c r="AC56" s="109" t="str">
        <f>'Council Raw Data'!Y56</f>
        <v>Not Compliant</v>
      </c>
      <c r="AD56" s="103" t="str">
        <f>IF('Council Raw Data'!Z56="","NO",'Council Raw Data'!Z56)</f>
        <v>NO</v>
      </c>
      <c r="AE56" s="103" t="str">
        <f>IF('Council Raw Data'!AA56="","NO",'Council Raw Data'!AA56)</f>
        <v>NO</v>
      </c>
      <c r="AF56" s="103" t="str">
        <f>IF('Council Raw Data'!AB56="","NO",'Council Raw Data'!AB56)</f>
        <v>NO</v>
      </c>
      <c r="AG56" s="103" t="str">
        <f>IF('Council Raw Data'!AC56="","NO",'Council Raw Data'!AC56)</f>
        <v>NO</v>
      </c>
      <c r="AH56" s="109" t="str">
        <f>'Council Raw Data'!AD56</f>
        <v/>
      </c>
      <c r="AI56" s="109" t="str">
        <f>'Council Raw Data'!AE56</f>
        <v>Neil Pfeifer</v>
      </c>
      <c r="AJ56" s="109" t="str">
        <f>'Council Raw Data'!AF56</f>
        <v>neil.pfeifer@kofc.org</v>
      </c>
      <c r="AK56" s="109" t="str">
        <f>'Council Raw Data'!AG56</f>
        <v>Roy Metter</v>
      </c>
      <c r="AL56" s="111" t="str">
        <f>'Council Raw Data'!AH56</f>
        <v>roy.metter@kofc.org</v>
      </c>
    </row>
    <row r="57" spans="1:38">
      <c r="A57" s="106">
        <f>'Council Raw Data'!A57</f>
        <v>5439</v>
      </c>
      <c r="B57" s="106" t="str">
        <f>'Council Raw Data'!B57</f>
        <v>Howells</v>
      </c>
      <c r="C57" s="106" t="str">
        <f>'Council Raw Data'!C57</f>
        <v>Nebraska</v>
      </c>
      <c r="D57" s="106" t="str">
        <f>'Council Raw Data'!D57</f>
        <v>US</v>
      </c>
      <c r="E57" s="106">
        <f>'Council Raw Data'!E57</f>
        <v>14</v>
      </c>
      <c r="F57" s="106" t="str">
        <f>'Council Raw Data'!F57</f>
        <v>596</v>
      </c>
      <c r="G57" s="106" t="str">
        <f>'Council Raw Data'!G57</f>
        <v>Region 3</v>
      </c>
      <c r="H57" s="106" t="str">
        <f>'Council Raw Data'!H57</f>
        <v>A</v>
      </c>
      <c r="I57" s="106" t="str">
        <f>'Council Raw Data'!I57</f>
        <v>Regular</v>
      </c>
      <c r="J57" s="106" t="str">
        <f>'Council Raw Data'!J57</f>
        <v>E</v>
      </c>
      <c r="K57" s="106">
        <f>'Council Raw Data'!K57</f>
        <v>10</v>
      </c>
      <c r="L57" s="107">
        <f>'Council Raw Data'!L57</f>
        <v>1</v>
      </c>
      <c r="M57" s="106">
        <f>'Council Raw Data'!M57</f>
        <v>10</v>
      </c>
      <c r="N57" s="106">
        <f>'Council Raw Data'!N57</f>
        <v>0</v>
      </c>
      <c r="O57" s="106" t="str">
        <f>'Council Raw Data'!O57</f>
        <v>NO</v>
      </c>
      <c r="P57" s="106" t="str">
        <f>'Council Raw Data'!P57</f>
        <v>YES</v>
      </c>
      <c r="Q57" s="106" t="str">
        <f>'Council Raw Data'!Q57</f>
        <v>YES</v>
      </c>
      <c r="R57" s="106" t="str">
        <f>'Council Raw Data'!R57</f>
        <v>NO</v>
      </c>
      <c r="S57" s="106" t="str">
        <f>'Council Raw Data'!S57</f>
        <v>YES</v>
      </c>
      <c r="T57" s="106">
        <f>'Council Raw Data'!T57</f>
        <v>9</v>
      </c>
      <c r="U57" s="107">
        <f>'Council Raw Data'!U57</f>
        <v>0</v>
      </c>
      <c r="V57" s="106">
        <f>'Council Raw Data'!V57</f>
        <v>0</v>
      </c>
      <c r="W57" s="106">
        <f>'Council Raw Data'!W57</f>
        <v>9</v>
      </c>
      <c r="X57" s="106" t="str">
        <f>'Council Raw Data'!X57</f>
        <v>YES</v>
      </c>
      <c r="Y57" s="106"/>
      <c r="Z57" s="106"/>
      <c r="AA57" s="106"/>
      <c r="AB57" s="106"/>
      <c r="AC57" s="106" t="str">
        <f>'Council Raw Data'!Y57</f>
        <v>Not Compliant</v>
      </c>
      <c r="AD57" s="103" t="str">
        <f>IF('Council Raw Data'!Z57="","NO",'Council Raw Data'!Z57)</f>
        <v>YES</v>
      </c>
      <c r="AE57" s="103" t="str">
        <f>IF('Council Raw Data'!AA57="","NO",'Council Raw Data'!AA57)</f>
        <v>NO</v>
      </c>
      <c r="AF57" s="103" t="str">
        <f>IF('Council Raw Data'!AB57="","NO",'Council Raw Data'!AB57)</f>
        <v>NO</v>
      </c>
      <c r="AG57" s="103" t="str">
        <f>IF('Council Raw Data'!AC57="","NO",'Council Raw Data'!AC57)</f>
        <v>NO</v>
      </c>
      <c r="AH57" s="106" t="str">
        <f>'Council Raw Data'!AD57</f>
        <v>M</v>
      </c>
      <c r="AI57" s="106" t="str">
        <f>'Council Raw Data'!AE57</f>
        <v>Neil Pfeifer</v>
      </c>
      <c r="AJ57" s="106" t="str">
        <f>'Council Raw Data'!AF57</f>
        <v>neil.pfeifer@kofc.org</v>
      </c>
      <c r="AK57" s="106" t="str">
        <f>'Council Raw Data'!AG57</f>
        <v>Neil Pfeifer</v>
      </c>
      <c r="AL57" s="108" t="str">
        <f>'Council Raw Data'!AH57</f>
        <v>neil.pfeifer@kofc.org</v>
      </c>
    </row>
    <row r="58" spans="1:38">
      <c r="A58" s="109">
        <f>'Council Raw Data'!A58</f>
        <v>5455</v>
      </c>
      <c r="B58" s="109" t="str">
        <f>'Council Raw Data'!B58</f>
        <v>Loup City</v>
      </c>
      <c r="C58" s="109" t="str">
        <f>'Council Raw Data'!C58</f>
        <v>Nebraska</v>
      </c>
      <c r="D58" s="109" t="str">
        <f>'Council Raw Data'!D58</f>
        <v>US</v>
      </c>
      <c r="E58" s="109">
        <f>'Council Raw Data'!E58</f>
        <v>25</v>
      </c>
      <c r="F58" s="109" t="str">
        <f>'Council Raw Data'!F58</f>
        <v>1712</v>
      </c>
      <c r="G58" s="109" t="str">
        <f>'Council Raw Data'!G58</f>
        <v>Region 2</v>
      </c>
      <c r="H58" s="109" t="str">
        <f>'Council Raw Data'!H58</f>
        <v>P</v>
      </c>
      <c r="I58" s="109" t="str">
        <f>'Council Raw Data'!I58</f>
        <v>Regular</v>
      </c>
      <c r="J58" s="109" t="str">
        <f>'Council Raw Data'!J58</f>
        <v>E</v>
      </c>
      <c r="K58" s="109">
        <f>'Council Raw Data'!K58</f>
        <v>9</v>
      </c>
      <c r="L58" s="110">
        <f>'Council Raw Data'!L58</f>
        <v>0</v>
      </c>
      <c r="M58" s="109">
        <f>'Council Raw Data'!M58</f>
        <v>0</v>
      </c>
      <c r="N58" s="109">
        <f>'Council Raw Data'!N58</f>
        <v>9</v>
      </c>
      <c r="O58" s="109" t="str">
        <f>'Council Raw Data'!O58</f>
        <v>NO</v>
      </c>
      <c r="P58" s="109" t="str">
        <f>'Council Raw Data'!P58</f>
        <v>YES</v>
      </c>
      <c r="Q58" s="109" t="str">
        <f>'Council Raw Data'!Q58</f>
        <v>YES</v>
      </c>
      <c r="R58" s="109" t="str">
        <f>'Council Raw Data'!R58</f>
        <v>NO</v>
      </c>
      <c r="S58" s="109" t="str">
        <f>'Council Raw Data'!S58</f>
        <v>YES</v>
      </c>
      <c r="T58" s="109">
        <f>'Council Raw Data'!T58</f>
        <v>6</v>
      </c>
      <c r="U58" s="110">
        <f>'Council Raw Data'!U58</f>
        <v>0</v>
      </c>
      <c r="V58" s="109">
        <f>'Council Raw Data'!V58</f>
        <v>0</v>
      </c>
      <c r="W58" s="109">
        <f>'Council Raw Data'!W58</f>
        <v>6</v>
      </c>
      <c r="X58" s="109" t="str">
        <f>'Council Raw Data'!X58</f>
        <v>NO</v>
      </c>
      <c r="Y58" s="109"/>
      <c r="Z58" s="109"/>
      <c r="AA58" s="109"/>
      <c r="AB58" s="109"/>
      <c r="AC58" s="109" t="str">
        <f>'Council Raw Data'!Y58</f>
        <v>Not Compliant</v>
      </c>
      <c r="AD58" s="103" t="str">
        <f>IF('Council Raw Data'!Z58="","NO",'Council Raw Data'!Z58)</f>
        <v>NO</v>
      </c>
      <c r="AE58" s="103" t="str">
        <f>IF('Council Raw Data'!AA58="","NO",'Council Raw Data'!AA58)</f>
        <v>NO</v>
      </c>
      <c r="AF58" s="103" t="str">
        <f>IF('Council Raw Data'!AB58="","NO",'Council Raw Data'!AB58)</f>
        <v>NO</v>
      </c>
      <c r="AG58" s="103" t="str">
        <f>IF('Council Raw Data'!AC58="","NO",'Council Raw Data'!AC58)</f>
        <v>NO</v>
      </c>
      <c r="AH58" s="109" t="str">
        <f>'Council Raw Data'!AD58</f>
        <v/>
      </c>
      <c r="AI58" s="109" t="str">
        <f>'Council Raw Data'!AE58</f>
        <v>Anthony Swanson</v>
      </c>
      <c r="AJ58" s="109" t="str">
        <f>'Council Raw Data'!AF58</f>
        <v>anthony.swanson@kofc.org</v>
      </c>
      <c r="AK58" s="109" t="str">
        <f>'Council Raw Data'!AG58</f>
        <v>Isaiah Swanson</v>
      </c>
      <c r="AL58" s="111" t="str">
        <f>'Council Raw Data'!AH58</f>
        <v>isaiah.swanson@kofc.org</v>
      </c>
    </row>
    <row r="59" spans="1:38">
      <c r="A59" s="106">
        <f>'Council Raw Data'!A59</f>
        <v>5881</v>
      </c>
      <c r="B59" s="106" t="str">
        <f>'Council Raw Data'!B59</f>
        <v>Stuart</v>
      </c>
      <c r="C59" s="106" t="str">
        <f>'Council Raw Data'!C59</f>
        <v>Nebraska</v>
      </c>
      <c r="D59" s="106" t="str">
        <f>'Council Raw Data'!D59</f>
        <v>US</v>
      </c>
      <c r="E59" s="106">
        <f>'Council Raw Data'!E59</f>
        <v>26</v>
      </c>
      <c r="F59" s="106" t="str">
        <f>'Council Raw Data'!F59</f>
        <v>602</v>
      </c>
      <c r="G59" s="106" t="str">
        <f>'Council Raw Data'!G59</f>
        <v>Region 3</v>
      </c>
      <c r="H59" s="106" t="str">
        <f>'Council Raw Data'!H59</f>
        <v>A</v>
      </c>
      <c r="I59" s="106" t="str">
        <f>'Council Raw Data'!I59</f>
        <v>Regular</v>
      </c>
      <c r="J59" s="106" t="str">
        <f>'Council Raw Data'!J59</f>
        <v>E</v>
      </c>
      <c r="K59" s="106">
        <f>'Council Raw Data'!K59</f>
        <v>5</v>
      </c>
      <c r="L59" s="107">
        <f>'Council Raw Data'!L59</f>
        <v>0</v>
      </c>
      <c r="M59" s="106">
        <f>'Council Raw Data'!M59</f>
        <v>0</v>
      </c>
      <c r="N59" s="106">
        <f>'Council Raw Data'!N59</f>
        <v>5</v>
      </c>
      <c r="O59" s="106" t="str">
        <f>'Council Raw Data'!O59</f>
        <v>NO</v>
      </c>
      <c r="P59" s="106" t="str">
        <f>'Council Raw Data'!P59</f>
        <v>YES</v>
      </c>
      <c r="Q59" s="106" t="str">
        <f>'Council Raw Data'!Q59</f>
        <v>YES</v>
      </c>
      <c r="R59" s="106" t="str">
        <f>'Council Raw Data'!R59</f>
        <v>NO</v>
      </c>
      <c r="S59" s="106" t="str">
        <f>'Council Raw Data'!S59</f>
        <v>YES</v>
      </c>
      <c r="T59" s="106">
        <f>'Council Raw Data'!T59</f>
        <v>5</v>
      </c>
      <c r="U59" s="107">
        <f>'Council Raw Data'!U59</f>
        <v>0</v>
      </c>
      <c r="V59" s="106">
        <f>'Council Raw Data'!V59</f>
        <v>0</v>
      </c>
      <c r="W59" s="106">
        <f>'Council Raw Data'!W59</f>
        <v>5</v>
      </c>
      <c r="X59" s="106" t="str">
        <f>'Council Raw Data'!X59</f>
        <v>YES</v>
      </c>
      <c r="Y59" s="106"/>
      <c r="Z59" s="106"/>
      <c r="AA59" s="106"/>
      <c r="AB59" s="106"/>
      <c r="AC59" s="106" t="str">
        <f>'Council Raw Data'!Y59</f>
        <v>Not Compliant</v>
      </c>
      <c r="AD59" s="103" t="str">
        <f>IF('Council Raw Data'!Z59="","NO",'Council Raw Data'!Z59)</f>
        <v>NO</v>
      </c>
      <c r="AE59" s="103" t="str">
        <f>IF('Council Raw Data'!AA59="","NO",'Council Raw Data'!AA59)</f>
        <v>NO</v>
      </c>
      <c r="AF59" s="103" t="str">
        <f>IF('Council Raw Data'!AB59="","NO",'Council Raw Data'!AB59)</f>
        <v>NO</v>
      </c>
      <c r="AG59" s="103" t="str">
        <f>IF('Council Raw Data'!AC59="","NO",'Council Raw Data'!AC59)</f>
        <v>NO</v>
      </c>
      <c r="AH59" s="106" t="str">
        <f>'Council Raw Data'!AD59</f>
        <v/>
      </c>
      <c r="AI59" s="106" t="str">
        <f>'Council Raw Data'!AE59</f>
        <v>Anthony Swanson</v>
      </c>
      <c r="AJ59" s="106" t="str">
        <f>'Council Raw Data'!AF59</f>
        <v>anthony.swanson@kofc.org</v>
      </c>
      <c r="AK59" s="106" t="str">
        <f>'Council Raw Data'!AG59</f>
        <v>Isaiah Swanson</v>
      </c>
      <c r="AL59" s="108" t="str">
        <f>'Council Raw Data'!AH59</f>
        <v>isaiah.swanson@kofc.org</v>
      </c>
    </row>
    <row r="60" spans="1:38">
      <c r="A60" s="109">
        <f>'Council Raw Data'!A60</f>
        <v>6192</v>
      </c>
      <c r="B60" s="109" t="str">
        <f>'Council Raw Data'!B60</f>
        <v>Bellevue</v>
      </c>
      <c r="C60" s="109" t="str">
        <f>'Council Raw Data'!C60</f>
        <v>Nebraska</v>
      </c>
      <c r="D60" s="109" t="str">
        <f>'Council Raw Data'!D60</f>
        <v>US</v>
      </c>
      <c r="E60" s="109">
        <f>'Council Raw Data'!E60</f>
        <v>35</v>
      </c>
      <c r="F60" s="109" t="str">
        <f>'Council Raw Data'!F60</f>
        <v>3486</v>
      </c>
      <c r="G60" s="109" t="str">
        <f>'Council Raw Data'!G60</f>
        <v>Region 8</v>
      </c>
      <c r="H60" s="109" t="str">
        <f>'Council Raw Data'!H60</f>
        <v>A</v>
      </c>
      <c r="I60" s="109" t="str">
        <f>'Council Raw Data'!I60</f>
        <v>Regular</v>
      </c>
      <c r="J60" s="109" t="str">
        <f>'Council Raw Data'!J60</f>
        <v>E</v>
      </c>
      <c r="K60" s="109">
        <f>'Council Raw Data'!K60</f>
        <v>15</v>
      </c>
      <c r="L60" s="110">
        <f>'Council Raw Data'!L60</f>
        <v>6.6666666666666666E-2</v>
      </c>
      <c r="M60" s="109">
        <f>'Council Raw Data'!M60</f>
        <v>1</v>
      </c>
      <c r="N60" s="109">
        <f>'Council Raw Data'!N60</f>
        <v>14</v>
      </c>
      <c r="O60" s="109" t="str">
        <f>'Council Raw Data'!O60</f>
        <v>NO</v>
      </c>
      <c r="P60" s="109" t="str">
        <f>'Council Raw Data'!P60</f>
        <v>YES</v>
      </c>
      <c r="Q60" s="109" t="str">
        <f>'Council Raw Data'!Q60</f>
        <v>YES</v>
      </c>
      <c r="R60" s="109" t="str">
        <f>'Council Raw Data'!R60</f>
        <v>NO</v>
      </c>
      <c r="S60" s="109" t="str">
        <f>'Council Raw Data'!S60</f>
        <v>YES</v>
      </c>
      <c r="T60" s="109">
        <f>'Council Raw Data'!T60</f>
        <v>15</v>
      </c>
      <c r="U60" s="110">
        <f>'Council Raw Data'!U60</f>
        <v>0</v>
      </c>
      <c r="V60" s="109">
        <f>'Council Raw Data'!V60</f>
        <v>0</v>
      </c>
      <c r="W60" s="109">
        <f>'Council Raw Data'!W60</f>
        <v>15</v>
      </c>
      <c r="X60" s="109" t="str">
        <f>'Council Raw Data'!X60</f>
        <v>YES</v>
      </c>
      <c r="Y60" s="109"/>
      <c r="Z60" s="109"/>
      <c r="AA60" s="109"/>
      <c r="AB60" s="109"/>
      <c r="AC60" s="109" t="str">
        <f>'Council Raw Data'!Y60</f>
        <v>Not Compliant</v>
      </c>
      <c r="AD60" s="103" t="str">
        <f>IF('Council Raw Data'!Z60="","NO",'Council Raw Data'!Z60)</f>
        <v>NO</v>
      </c>
      <c r="AE60" s="103" t="str">
        <f>IF('Council Raw Data'!AA60="","NO",'Council Raw Data'!AA60)</f>
        <v>NO</v>
      </c>
      <c r="AF60" s="103" t="str">
        <f>IF('Council Raw Data'!AB60="","NO",'Council Raw Data'!AB60)</f>
        <v>NO</v>
      </c>
      <c r="AG60" s="103" t="str">
        <f>IF('Council Raw Data'!AC60="","NO",'Council Raw Data'!AC60)</f>
        <v>NO</v>
      </c>
      <c r="AH60" s="109" t="str">
        <f>'Council Raw Data'!AD60</f>
        <v/>
      </c>
      <c r="AI60" s="109" t="str">
        <f>'Council Raw Data'!AE60</f>
        <v>Neil Pfeifer</v>
      </c>
      <c r="AJ60" s="109" t="str">
        <f>'Council Raw Data'!AF60</f>
        <v>neil.pfeifer@kofc.org</v>
      </c>
      <c r="AK60" s="109" t="str">
        <f>'Council Raw Data'!AG60</f>
        <v>Matthew Harm</v>
      </c>
      <c r="AL60" s="111" t="str">
        <f>'Council Raw Data'!AH60</f>
        <v>matthew.harm@kofc.org</v>
      </c>
    </row>
    <row r="61" spans="1:38">
      <c r="A61" s="106">
        <f>'Council Raw Data'!A61</f>
        <v>6268</v>
      </c>
      <c r="B61" s="106" t="str">
        <f>'Council Raw Data'!B61</f>
        <v>Omaha</v>
      </c>
      <c r="C61" s="106" t="str">
        <f>'Council Raw Data'!C61</f>
        <v>Nebraska</v>
      </c>
      <c r="D61" s="106" t="str">
        <f>'Council Raw Data'!D61</f>
        <v>US</v>
      </c>
      <c r="E61" s="106">
        <f>'Council Raw Data'!E61</f>
        <v>5</v>
      </c>
      <c r="F61" s="106" t="str">
        <f>'Council Raw Data'!F61</f>
        <v>594</v>
      </c>
      <c r="G61" s="106" t="str">
        <f>'Council Raw Data'!G61</f>
        <v>Region 8</v>
      </c>
      <c r="H61" s="106" t="str">
        <f>'Council Raw Data'!H61</f>
        <v>A</v>
      </c>
      <c r="I61" s="106" t="str">
        <f>'Council Raw Data'!I61</f>
        <v>College</v>
      </c>
      <c r="J61" s="106" t="str">
        <f>'Council Raw Data'!J61</f>
        <v>E</v>
      </c>
      <c r="K61" s="106">
        <f>'Council Raw Data'!K61</f>
        <v>5</v>
      </c>
      <c r="L61" s="107">
        <f>'Council Raw Data'!L61</f>
        <v>0</v>
      </c>
      <c r="M61" s="106">
        <f>'Council Raw Data'!M61</f>
        <v>0</v>
      </c>
      <c r="N61" s="106">
        <f>'Council Raw Data'!N61</f>
        <v>5</v>
      </c>
      <c r="O61" s="106" t="str">
        <f>'Council Raw Data'!O61</f>
        <v>NO</v>
      </c>
      <c r="P61" s="106" t="str">
        <f>'Council Raw Data'!P61</f>
        <v>NO</v>
      </c>
      <c r="Q61" s="106" t="str">
        <f>'Council Raw Data'!Q61</f>
        <v>NO</v>
      </c>
      <c r="R61" s="106" t="str">
        <f>'Council Raw Data'!R61</f>
        <v>NO</v>
      </c>
      <c r="S61" s="106" t="str">
        <f>'Council Raw Data'!S61</f>
        <v>NO</v>
      </c>
      <c r="T61" s="106">
        <f>'Council Raw Data'!T61</f>
        <v>5</v>
      </c>
      <c r="U61" s="107">
        <f>'Council Raw Data'!U61</f>
        <v>0</v>
      </c>
      <c r="V61" s="106">
        <f>'Council Raw Data'!V61</f>
        <v>0</v>
      </c>
      <c r="W61" s="106">
        <f>'Council Raw Data'!W61</f>
        <v>5</v>
      </c>
      <c r="X61" s="106" t="str">
        <f>'Council Raw Data'!X61</f>
        <v>YES</v>
      </c>
      <c r="Y61" s="106"/>
      <c r="Z61" s="106"/>
      <c r="AA61" s="106"/>
      <c r="AB61" s="106"/>
      <c r="AC61" s="106" t="str">
        <f>'Council Raw Data'!Y61</f>
        <v>Not Compliant</v>
      </c>
      <c r="AD61" s="103" t="str">
        <f>IF('Council Raw Data'!Z61="","NO",'Council Raw Data'!Z61)</f>
        <v>NO</v>
      </c>
      <c r="AE61" s="103" t="str">
        <f>IF('Council Raw Data'!AA61="","NO",'Council Raw Data'!AA61)</f>
        <v>NO</v>
      </c>
      <c r="AF61" s="103" t="str">
        <f>IF('Council Raw Data'!AB61="","NO",'Council Raw Data'!AB61)</f>
        <v>NO</v>
      </c>
      <c r="AG61" s="103" t="str">
        <f>IF('Council Raw Data'!AC61="","NO",'Council Raw Data'!AC61)</f>
        <v>NO</v>
      </c>
      <c r="AH61" s="106" t="str">
        <f>'Council Raw Data'!AD61</f>
        <v/>
      </c>
      <c r="AI61" s="106" t="str">
        <f>'Council Raw Data'!AE61</f>
        <v>Neil Pfeifer</v>
      </c>
      <c r="AJ61" s="106" t="str">
        <f>'Council Raw Data'!AF61</f>
        <v>neil.pfeifer@kofc.org</v>
      </c>
      <c r="AK61" s="106" t="str">
        <f>'Council Raw Data'!AG61</f>
        <v>Timothy Nowak</v>
      </c>
      <c r="AL61" s="108" t="str">
        <f>'Council Raw Data'!AH61</f>
        <v>timothy.nowak@kofc.org</v>
      </c>
    </row>
    <row r="62" spans="1:38">
      <c r="A62" s="109">
        <f>'Council Raw Data'!A62</f>
        <v>6385</v>
      </c>
      <c r="B62" s="109" t="str">
        <f>'Council Raw Data'!B62</f>
        <v>Ainsworth-Bassett</v>
      </c>
      <c r="C62" s="109" t="str">
        <f>'Council Raw Data'!C62</f>
        <v>Nebraska</v>
      </c>
      <c r="D62" s="109" t="str">
        <f>'Council Raw Data'!D62</f>
        <v>US</v>
      </c>
      <c r="E62" s="109">
        <f>'Council Raw Data'!E62</f>
        <v>27</v>
      </c>
      <c r="F62" s="109" t="str">
        <f>'Council Raw Data'!F62</f>
        <v>602</v>
      </c>
      <c r="G62" s="109" t="str">
        <f>'Council Raw Data'!G62</f>
        <v>Region 6</v>
      </c>
      <c r="H62" s="109" t="str">
        <f>'Council Raw Data'!H62</f>
        <v>A</v>
      </c>
      <c r="I62" s="109" t="str">
        <f>'Council Raw Data'!I62</f>
        <v>Regular</v>
      </c>
      <c r="J62" s="109" t="str">
        <f>'Council Raw Data'!J62</f>
        <v>E</v>
      </c>
      <c r="K62" s="109">
        <f>'Council Raw Data'!K62</f>
        <v>5</v>
      </c>
      <c r="L62" s="110">
        <f>'Council Raw Data'!L62</f>
        <v>0</v>
      </c>
      <c r="M62" s="109">
        <f>'Council Raw Data'!M62</f>
        <v>0</v>
      </c>
      <c r="N62" s="109">
        <f>'Council Raw Data'!N62</f>
        <v>5</v>
      </c>
      <c r="O62" s="109" t="str">
        <f>'Council Raw Data'!O62</f>
        <v>NO</v>
      </c>
      <c r="P62" s="109" t="str">
        <f>'Council Raw Data'!P62</f>
        <v>YES</v>
      </c>
      <c r="Q62" s="109" t="str">
        <f>'Council Raw Data'!Q62</f>
        <v>YES</v>
      </c>
      <c r="R62" s="109" t="str">
        <f>'Council Raw Data'!R62</f>
        <v>NO</v>
      </c>
      <c r="S62" s="109" t="str">
        <f>'Council Raw Data'!S62</f>
        <v>NO</v>
      </c>
      <c r="T62" s="109">
        <f>'Council Raw Data'!T62</f>
        <v>5</v>
      </c>
      <c r="U62" s="110">
        <f>'Council Raw Data'!U62</f>
        <v>0</v>
      </c>
      <c r="V62" s="109">
        <f>'Council Raw Data'!V62</f>
        <v>0</v>
      </c>
      <c r="W62" s="109">
        <f>'Council Raw Data'!W62</f>
        <v>5</v>
      </c>
      <c r="X62" s="109" t="str">
        <f>'Council Raw Data'!X62</f>
        <v>YES</v>
      </c>
      <c r="Y62" s="109"/>
      <c r="Z62" s="109"/>
      <c r="AA62" s="109"/>
      <c r="AB62" s="109"/>
      <c r="AC62" s="109" t="str">
        <f>'Council Raw Data'!Y62</f>
        <v>Not Compliant</v>
      </c>
      <c r="AD62" s="103" t="str">
        <f>IF('Council Raw Data'!Z62="","NO",'Council Raw Data'!Z62)</f>
        <v>NO</v>
      </c>
      <c r="AE62" s="103" t="str">
        <f>IF('Council Raw Data'!AA62="","NO",'Council Raw Data'!AA62)</f>
        <v>NO</v>
      </c>
      <c r="AF62" s="103" t="str">
        <f>IF('Council Raw Data'!AB62="","NO",'Council Raw Data'!AB62)</f>
        <v>NO</v>
      </c>
      <c r="AG62" s="103" t="str">
        <f>IF('Council Raw Data'!AC62="","NO",'Council Raw Data'!AC62)</f>
        <v>NO</v>
      </c>
      <c r="AH62" s="109" t="str">
        <f>'Council Raw Data'!AD62</f>
        <v/>
      </c>
      <c r="AI62" s="109" t="str">
        <f>'Council Raw Data'!AE62</f>
        <v>Anthony Swanson</v>
      </c>
      <c r="AJ62" s="109" t="str">
        <f>'Council Raw Data'!AF62</f>
        <v>anthony.swanson@kofc.org</v>
      </c>
      <c r="AK62" s="109" t="str">
        <f>'Council Raw Data'!AG62</f>
        <v>Isaiah Swanson</v>
      </c>
      <c r="AL62" s="111" t="str">
        <f>'Council Raw Data'!AH62</f>
        <v>isaiah.swanson@kofc.org</v>
      </c>
    </row>
    <row r="63" spans="1:38">
      <c r="A63" s="106">
        <f>'Council Raw Data'!A63</f>
        <v>6429</v>
      </c>
      <c r="B63" s="106" t="str">
        <f>'Council Raw Data'!B63</f>
        <v>Papillion</v>
      </c>
      <c r="C63" s="106" t="str">
        <f>'Council Raw Data'!C63</f>
        <v>Nebraska</v>
      </c>
      <c r="D63" s="106" t="str">
        <f>'Council Raw Data'!D63</f>
        <v>US</v>
      </c>
      <c r="E63" s="106">
        <f>'Council Raw Data'!E63</f>
        <v>35</v>
      </c>
      <c r="F63" s="106" t="str">
        <f>'Council Raw Data'!F63</f>
        <v>3606</v>
      </c>
      <c r="G63" s="106" t="str">
        <f>'Council Raw Data'!G63</f>
        <v>Region 8</v>
      </c>
      <c r="H63" s="106" t="str">
        <f>'Council Raw Data'!H63</f>
        <v>A</v>
      </c>
      <c r="I63" s="106" t="str">
        <f>'Council Raw Data'!I63</f>
        <v>Regular</v>
      </c>
      <c r="J63" s="106" t="str">
        <f>'Council Raw Data'!J63</f>
        <v>E</v>
      </c>
      <c r="K63" s="106">
        <f>'Council Raw Data'!K63</f>
        <v>13</v>
      </c>
      <c r="L63" s="107">
        <f>'Council Raw Data'!L63</f>
        <v>7.6923076923076927E-2</v>
      </c>
      <c r="M63" s="106">
        <f>'Council Raw Data'!M63</f>
        <v>1</v>
      </c>
      <c r="N63" s="106">
        <f>'Council Raw Data'!N63</f>
        <v>12</v>
      </c>
      <c r="O63" s="106" t="str">
        <f>'Council Raw Data'!O63</f>
        <v>NO</v>
      </c>
      <c r="P63" s="106" t="str">
        <f>'Council Raw Data'!P63</f>
        <v>YES</v>
      </c>
      <c r="Q63" s="106" t="str">
        <f>'Council Raw Data'!Q63</f>
        <v>YES</v>
      </c>
      <c r="R63" s="106" t="str">
        <f>'Council Raw Data'!R63</f>
        <v>NO</v>
      </c>
      <c r="S63" s="106" t="str">
        <f>'Council Raw Data'!S63</f>
        <v>YES</v>
      </c>
      <c r="T63" s="106">
        <f>'Council Raw Data'!T63</f>
        <v>11</v>
      </c>
      <c r="U63" s="107">
        <f>'Council Raw Data'!U63</f>
        <v>0</v>
      </c>
      <c r="V63" s="106">
        <f>'Council Raw Data'!V63</f>
        <v>0</v>
      </c>
      <c r="W63" s="106">
        <f>'Council Raw Data'!W63</f>
        <v>11</v>
      </c>
      <c r="X63" s="106" t="str">
        <f>'Council Raw Data'!X63</f>
        <v>YES</v>
      </c>
      <c r="Y63" s="106"/>
      <c r="Z63" s="106"/>
      <c r="AA63" s="106"/>
      <c r="AB63" s="106"/>
      <c r="AC63" s="106" t="str">
        <f>'Council Raw Data'!Y63</f>
        <v>Compliant</v>
      </c>
      <c r="AD63" s="103" t="str">
        <f>IF('Council Raw Data'!Z63="","NO",'Council Raw Data'!Z63)</f>
        <v>NO</v>
      </c>
      <c r="AE63" s="103" t="str">
        <f>IF('Council Raw Data'!AA63="","NO",'Council Raw Data'!AA63)</f>
        <v>NO</v>
      </c>
      <c r="AF63" s="103" t="str">
        <f>IF('Council Raw Data'!AB63="","NO",'Council Raw Data'!AB63)</f>
        <v>NO</v>
      </c>
      <c r="AG63" s="103" t="str">
        <f>IF('Council Raw Data'!AC63="","NO",'Council Raw Data'!AC63)</f>
        <v>NO</v>
      </c>
      <c r="AH63" s="106" t="str">
        <f>'Council Raw Data'!AD63</f>
        <v/>
      </c>
      <c r="AI63" s="106" t="str">
        <f>'Council Raw Data'!AE63</f>
        <v>Neil Pfeifer</v>
      </c>
      <c r="AJ63" s="106" t="str">
        <f>'Council Raw Data'!AF63</f>
        <v>neil.pfeifer@kofc.org</v>
      </c>
      <c r="AK63" s="106" t="str">
        <f>'Council Raw Data'!AG63</f>
        <v>James Krawczyk</v>
      </c>
      <c r="AL63" s="108" t="str">
        <f>'Council Raw Data'!AH63</f>
        <v>j.krawczyk@kofc.org</v>
      </c>
    </row>
    <row r="64" spans="1:38">
      <c r="A64" s="109">
        <f>'Council Raw Data'!A64</f>
        <v>6750</v>
      </c>
      <c r="B64" s="109" t="str">
        <f>'Council Raw Data'!B64</f>
        <v>Tecumseh</v>
      </c>
      <c r="C64" s="109" t="str">
        <f>'Council Raw Data'!C64</f>
        <v>Nebraska</v>
      </c>
      <c r="D64" s="109" t="str">
        <f>'Council Raw Data'!D64</f>
        <v>US</v>
      </c>
      <c r="E64" s="109">
        <f>'Council Raw Data'!E64</f>
        <v>8</v>
      </c>
      <c r="F64" s="109" t="str">
        <f>'Council Raw Data'!F64</f>
        <v>603</v>
      </c>
      <c r="G64" s="109" t="str">
        <f>'Council Raw Data'!G64</f>
        <v>Region 1</v>
      </c>
      <c r="H64" s="109" t="str">
        <f>'Council Raw Data'!H64</f>
        <v>A</v>
      </c>
      <c r="I64" s="109" t="str">
        <f>'Council Raw Data'!I64</f>
        <v>Regular</v>
      </c>
      <c r="J64" s="109" t="str">
        <f>'Council Raw Data'!J64</f>
        <v>E</v>
      </c>
      <c r="K64" s="109">
        <f>'Council Raw Data'!K64</f>
        <v>5</v>
      </c>
      <c r="L64" s="110">
        <f>'Council Raw Data'!L64</f>
        <v>0</v>
      </c>
      <c r="M64" s="109">
        <f>'Council Raw Data'!M64</f>
        <v>0</v>
      </c>
      <c r="N64" s="109">
        <f>'Council Raw Data'!N64</f>
        <v>5</v>
      </c>
      <c r="O64" s="109" t="str">
        <f>'Council Raw Data'!O64</f>
        <v>NO</v>
      </c>
      <c r="P64" s="109" t="str">
        <f>'Council Raw Data'!P64</f>
        <v>YES</v>
      </c>
      <c r="Q64" s="109" t="str">
        <f>'Council Raw Data'!Q64</f>
        <v>YES</v>
      </c>
      <c r="R64" s="109" t="str">
        <f>'Council Raw Data'!R64</f>
        <v>NO</v>
      </c>
      <c r="S64" s="109" t="str">
        <f>'Council Raw Data'!S64</f>
        <v>YES</v>
      </c>
      <c r="T64" s="109">
        <f>'Council Raw Data'!T64</f>
        <v>5</v>
      </c>
      <c r="U64" s="110">
        <f>'Council Raw Data'!U64</f>
        <v>0</v>
      </c>
      <c r="V64" s="109">
        <f>'Council Raw Data'!V64</f>
        <v>0</v>
      </c>
      <c r="W64" s="109">
        <f>'Council Raw Data'!W64</f>
        <v>5</v>
      </c>
      <c r="X64" s="109" t="str">
        <f>'Council Raw Data'!X64</f>
        <v>YES</v>
      </c>
      <c r="Y64" s="109"/>
      <c r="Z64" s="109"/>
      <c r="AA64" s="109"/>
      <c r="AB64" s="109"/>
      <c r="AC64" s="109" t="str">
        <f>'Council Raw Data'!Y64</f>
        <v>Not Compliant</v>
      </c>
      <c r="AD64" s="103" t="str">
        <f>IF('Council Raw Data'!Z64="","NO",'Council Raw Data'!Z64)</f>
        <v>NO</v>
      </c>
      <c r="AE64" s="103" t="str">
        <f>IF('Council Raw Data'!AA64="","NO",'Council Raw Data'!AA64)</f>
        <v>NO</v>
      </c>
      <c r="AF64" s="103" t="str">
        <f>IF('Council Raw Data'!AB64="","NO",'Council Raw Data'!AB64)</f>
        <v>NO</v>
      </c>
      <c r="AG64" s="103" t="str">
        <f>IF('Council Raw Data'!AC64="","NO",'Council Raw Data'!AC64)</f>
        <v>NO</v>
      </c>
      <c r="AH64" s="109" t="str">
        <f>'Council Raw Data'!AD64</f>
        <v/>
      </c>
      <c r="AI64" s="109" t="str">
        <f>'Council Raw Data'!AE64</f>
        <v>Anthony Swanson</v>
      </c>
      <c r="AJ64" s="109" t="str">
        <f>'Council Raw Data'!AF64</f>
        <v>anthony.swanson@kofc.org</v>
      </c>
      <c r="AK64" s="109" t="str">
        <f>'Council Raw Data'!AG64</f>
        <v>Francisco Romero Carrasquillo</v>
      </c>
      <c r="AL64" s="111" t="str">
        <f>'Council Raw Data'!AH64</f>
        <v>francisco.romero@kofc.org</v>
      </c>
    </row>
    <row r="65" spans="1:38">
      <c r="A65" s="106">
        <f>'Council Raw Data'!A65</f>
        <v>7021</v>
      </c>
      <c r="B65" s="106" t="str">
        <f>'Council Raw Data'!B65</f>
        <v>Auburn</v>
      </c>
      <c r="C65" s="106" t="str">
        <f>'Council Raw Data'!C65</f>
        <v>Nebraska</v>
      </c>
      <c r="D65" s="106" t="str">
        <f>'Council Raw Data'!D65</f>
        <v>US</v>
      </c>
      <c r="E65" s="106">
        <f>'Council Raw Data'!E65</f>
        <v>7</v>
      </c>
      <c r="F65" s="106" t="str">
        <f>'Council Raw Data'!F65</f>
        <v>603</v>
      </c>
      <c r="G65" s="106" t="str">
        <f>'Council Raw Data'!G65</f>
        <v>Region 1</v>
      </c>
      <c r="H65" s="106" t="str">
        <f>'Council Raw Data'!H65</f>
        <v>A</v>
      </c>
      <c r="I65" s="106" t="str">
        <f>'Council Raw Data'!I65</f>
        <v>Regular</v>
      </c>
      <c r="J65" s="106" t="str">
        <f>'Council Raw Data'!J65</f>
        <v>E</v>
      </c>
      <c r="K65" s="106">
        <f>'Council Raw Data'!K65</f>
        <v>5</v>
      </c>
      <c r="L65" s="107">
        <f>'Council Raw Data'!L65</f>
        <v>0</v>
      </c>
      <c r="M65" s="106">
        <f>'Council Raw Data'!M65</f>
        <v>0</v>
      </c>
      <c r="N65" s="106">
        <f>'Council Raw Data'!N65</f>
        <v>5</v>
      </c>
      <c r="O65" s="106" t="str">
        <f>'Council Raw Data'!O65</f>
        <v>NO</v>
      </c>
      <c r="P65" s="106" t="str">
        <f>'Council Raw Data'!P65</f>
        <v>YES</v>
      </c>
      <c r="Q65" s="106" t="str">
        <f>'Council Raw Data'!Q65</f>
        <v>YES</v>
      </c>
      <c r="R65" s="106" t="str">
        <f>'Council Raw Data'!R65</f>
        <v>NO</v>
      </c>
      <c r="S65" s="106" t="str">
        <f>'Council Raw Data'!S65</f>
        <v>NO</v>
      </c>
      <c r="T65" s="106">
        <f>'Council Raw Data'!T65</f>
        <v>5</v>
      </c>
      <c r="U65" s="107">
        <f>'Council Raw Data'!U65</f>
        <v>0</v>
      </c>
      <c r="V65" s="106">
        <f>'Council Raw Data'!V65</f>
        <v>0</v>
      </c>
      <c r="W65" s="106">
        <f>'Council Raw Data'!W65</f>
        <v>5</v>
      </c>
      <c r="X65" s="106" t="str">
        <f>'Council Raw Data'!X65</f>
        <v>NO</v>
      </c>
      <c r="Y65" s="106"/>
      <c r="Z65" s="106"/>
      <c r="AA65" s="106"/>
      <c r="AB65" s="106"/>
      <c r="AC65" s="106" t="str">
        <f>'Council Raw Data'!Y65</f>
        <v>Not Compliant</v>
      </c>
      <c r="AD65" s="103" t="str">
        <f>IF('Council Raw Data'!Z65="","NO",'Council Raw Data'!Z65)</f>
        <v>NO</v>
      </c>
      <c r="AE65" s="103" t="str">
        <f>IF('Council Raw Data'!AA65="","NO",'Council Raw Data'!AA65)</f>
        <v>NO</v>
      </c>
      <c r="AF65" s="103" t="str">
        <f>IF('Council Raw Data'!AB65="","NO",'Council Raw Data'!AB65)</f>
        <v>NO</v>
      </c>
      <c r="AG65" s="103" t="str">
        <f>IF('Council Raw Data'!AC65="","NO",'Council Raw Data'!AC65)</f>
        <v>NO</v>
      </c>
      <c r="AH65" s="106" t="str">
        <f>'Council Raw Data'!AD65</f>
        <v/>
      </c>
      <c r="AI65" s="106" t="str">
        <f>'Council Raw Data'!AE65</f>
        <v>Anthony Swanson</v>
      </c>
      <c r="AJ65" s="106" t="str">
        <f>'Council Raw Data'!AF65</f>
        <v>anthony.swanson@kofc.org</v>
      </c>
      <c r="AK65" s="106" t="str">
        <f>'Council Raw Data'!AG65</f>
        <v>David St Hilaire</v>
      </c>
      <c r="AL65" s="108" t="str">
        <f>'Council Raw Data'!AH65</f>
        <v>david.st.hilaire@kofc.org</v>
      </c>
    </row>
    <row r="66" spans="1:38">
      <c r="A66" s="109">
        <f>'Council Raw Data'!A66</f>
        <v>7034</v>
      </c>
      <c r="B66" s="109" t="str">
        <f>'Council Raw Data'!B66</f>
        <v>Valley</v>
      </c>
      <c r="C66" s="109" t="str">
        <f>'Council Raw Data'!C66</f>
        <v>Nebraska</v>
      </c>
      <c r="D66" s="109" t="str">
        <f>'Council Raw Data'!D66</f>
        <v>US</v>
      </c>
      <c r="E66" s="109">
        <f>'Council Raw Data'!E66</f>
        <v>6</v>
      </c>
      <c r="F66" s="109" t="str">
        <f>'Council Raw Data'!F66</f>
        <v>2541</v>
      </c>
      <c r="G66" s="109" t="str">
        <f>'Council Raw Data'!G66</f>
        <v>Region 7</v>
      </c>
      <c r="H66" s="109" t="str">
        <f>'Council Raw Data'!H66</f>
        <v>A</v>
      </c>
      <c r="I66" s="109" t="str">
        <f>'Council Raw Data'!I66</f>
        <v>Regular</v>
      </c>
      <c r="J66" s="109" t="str">
        <f>'Council Raw Data'!J66</f>
        <v>E</v>
      </c>
      <c r="K66" s="109">
        <f>'Council Raw Data'!K66</f>
        <v>6</v>
      </c>
      <c r="L66" s="110">
        <f>'Council Raw Data'!L66</f>
        <v>0.33333333333333331</v>
      </c>
      <c r="M66" s="109">
        <f>'Council Raw Data'!M66</f>
        <v>2</v>
      </c>
      <c r="N66" s="109">
        <f>'Council Raw Data'!N66</f>
        <v>4</v>
      </c>
      <c r="O66" s="109" t="str">
        <f>'Council Raw Data'!O66</f>
        <v>NO</v>
      </c>
      <c r="P66" s="109" t="str">
        <f>'Council Raw Data'!P66</f>
        <v>YES</v>
      </c>
      <c r="Q66" s="109" t="str">
        <f>'Council Raw Data'!Q66</f>
        <v>YES</v>
      </c>
      <c r="R66" s="109" t="str">
        <f>'Council Raw Data'!R66</f>
        <v>NO</v>
      </c>
      <c r="S66" s="109" t="str">
        <f>'Council Raw Data'!S66</f>
        <v>YES</v>
      </c>
      <c r="T66" s="109">
        <f>'Council Raw Data'!T66</f>
        <v>8</v>
      </c>
      <c r="U66" s="110">
        <f>'Council Raw Data'!U66</f>
        <v>0</v>
      </c>
      <c r="V66" s="109">
        <f>'Council Raw Data'!V66</f>
        <v>0</v>
      </c>
      <c r="W66" s="109">
        <f>'Council Raw Data'!W66</f>
        <v>8</v>
      </c>
      <c r="X66" s="109" t="str">
        <f>'Council Raw Data'!X66</f>
        <v>YES</v>
      </c>
      <c r="Y66" s="109"/>
      <c r="Z66" s="109"/>
      <c r="AA66" s="109"/>
      <c r="AB66" s="109"/>
      <c r="AC66" s="109" t="str">
        <f>'Council Raw Data'!Y66</f>
        <v>Compliant</v>
      </c>
      <c r="AD66" s="103" t="str">
        <f>IF('Council Raw Data'!Z66="","NO",'Council Raw Data'!Z66)</f>
        <v>NO</v>
      </c>
      <c r="AE66" s="103" t="str">
        <f>IF('Council Raw Data'!AA66="","NO",'Council Raw Data'!AA66)</f>
        <v>NO</v>
      </c>
      <c r="AF66" s="103" t="str">
        <f>IF('Council Raw Data'!AB66="","NO",'Council Raw Data'!AB66)</f>
        <v>NO</v>
      </c>
      <c r="AG66" s="103" t="str">
        <f>IF('Council Raw Data'!AC66="","NO",'Council Raw Data'!AC66)</f>
        <v>NO</v>
      </c>
      <c r="AH66" s="109" t="str">
        <f>'Council Raw Data'!AD66</f>
        <v/>
      </c>
      <c r="AI66" s="109" t="str">
        <f>'Council Raw Data'!AE66</f>
        <v>Neil Pfeifer</v>
      </c>
      <c r="AJ66" s="109" t="str">
        <f>'Council Raw Data'!AF66</f>
        <v>neil.pfeifer@kofc.org</v>
      </c>
      <c r="AK66" s="109" t="str">
        <f>'Council Raw Data'!AG66</f>
        <v>Jared Heinen</v>
      </c>
      <c r="AL66" s="111" t="str">
        <f>'Council Raw Data'!AH66</f>
        <v>jared.heinen@kofc.org</v>
      </c>
    </row>
    <row r="67" spans="1:38">
      <c r="A67" s="106">
        <f>'Council Raw Data'!A67</f>
        <v>7081</v>
      </c>
      <c r="B67" s="106" t="str">
        <f>'Council Raw Data'!B67</f>
        <v>Imperial</v>
      </c>
      <c r="C67" s="106" t="str">
        <f>'Council Raw Data'!C67</f>
        <v>Nebraska</v>
      </c>
      <c r="D67" s="106" t="str">
        <f>'Council Raw Data'!D67</f>
        <v>US</v>
      </c>
      <c r="E67" s="106">
        <f>'Council Raw Data'!E67</f>
        <v>30</v>
      </c>
      <c r="F67" s="106" t="str">
        <f>'Council Raw Data'!F67</f>
        <v>2061</v>
      </c>
      <c r="G67" s="106" t="str">
        <f>'Council Raw Data'!G67</f>
        <v>Region 5</v>
      </c>
      <c r="H67" s="106" t="str">
        <f>'Council Raw Data'!H67</f>
        <v>A</v>
      </c>
      <c r="I67" s="106" t="str">
        <f>'Council Raw Data'!I67</f>
        <v>Regular</v>
      </c>
      <c r="J67" s="106" t="str">
        <f>'Council Raw Data'!J67</f>
        <v>E</v>
      </c>
      <c r="K67" s="106">
        <f>'Council Raw Data'!K67</f>
        <v>5</v>
      </c>
      <c r="L67" s="107">
        <f>'Council Raw Data'!L67</f>
        <v>0</v>
      </c>
      <c r="M67" s="106">
        <f>'Council Raw Data'!M67</f>
        <v>0</v>
      </c>
      <c r="N67" s="106">
        <f>'Council Raw Data'!N67</f>
        <v>5</v>
      </c>
      <c r="O67" s="106" t="str">
        <f>'Council Raw Data'!O67</f>
        <v>NO</v>
      </c>
      <c r="P67" s="106" t="str">
        <f>'Council Raw Data'!P67</f>
        <v>YES</v>
      </c>
      <c r="Q67" s="106" t="str">
        <f>'Council Raw Data'!Q67</f>
        <v>YES</v>
      </c>
      <c r="R67" s="106" t="str">
        <f>'Council Raw Data'!R67</f>
        <v>NO</v>
      </c>
      <c r="S67" s="106" t="str">
        <f>'Council Raw Data'!S67</f>
        <v>NO</v>
      </c>
      <c r="T67" s="106">
        <f>'Council Raw Data'!T67</f>
        <v>5</v>
      </c>
      <c r="U67" s="107">
        <f>'Council Raw Data'!U67</f>
        <v>0</v>
      </c>
      <c r="V67" s="106">
        <f>'Council Raw Data'!V67</f>
        <v>0</v>
      </c>
      <c r="W67" s="106">
        <f>'Council Raw Data'!W67</f>
        <v>5</v>
      </c>
      <c r="X67" s="106" t="str">
        <f>'Council Raw Data'!X67</f>
        <v>YES</v>
      </c>
      <c r="Y67" s="106"/>
      <c r="Z67" s="106"/>
      <c r="AA67" s="106"/>
      <c r="AB67" s="106"/>
      <c r="AC67" s="106" t="str">
        <f>'Council Raw Data'!Y67</f>
        <v>Not Compliant</v>
      </c>
      <c r="AD67" s="103" t="str">
        <f>IF('Council Raw Data'!Z67="","NO",'Council Raw Data'!Z67)</f>
        <v>NO</v>
      </c>
      <c r="AE67" s="103" t="str">
        <f>IF('Council Raw Data'!AA67="","NO",'Council Raw Data'!AA67)</f>
        <v>NO</v>
      </c>
      <c r="AF67" s="103" t="str">
        <f>IF('Council Raw Data'!AB67="","NO",'Council Raw Data'!AB67)</f>
        <v>NO</v>
      </c>
      <c r="AG67" s="103" t="str">
        <f>IF('Council Raw Data'!AC67="","NO",'Council Raw Data'!AC67)</f>
        <v>NO</v>
      </c>
      <c r="AH67" s="106" t="str">
        <f>'Council Raw Data'!AD67</f>
        <v/>
      </c>
      <c r="AI67" s="106" t="str">
        <f>'Council Raw Data'!AE67</f>
        <v>Anthony Swanson</v>
      </c>
      <c r="AJ67" s="106" t="str">
        <f>'Council Raw Data'!AF67</f>
        <v>anthony.swanson@kofc.org</v>
      </c>
      <c r="AK67" s="106" t="str">
        <f>'Council Raw Data'!AG67</f>
        <v>Anthony Swanson</v>
      </c>
      <c r="AL67" s="108" t="str">
        <f>'Council Raw Data'!AH67</f>
        <v>anthony.swanson@kofc.org</v>
      </c>
    </row>
    <row r="68" spans="1:38">
      <c r="A68" s="109">
        <f>'Council Raw Data'!A68</f>
        <v>7550</v>
      </c>
      <c r="B68" s="109" t="str">
        <f>'Council Raw Data'!B68</f>
        <v>Neligh</v>
      </c>
      <c r="C68" s="109" t="str">
        <f>'Council Raw Data'!C68</f>
        <v>Nebraska</v>
      </c>
      <c r="D68" s="109" t="str">
        <f>'Council Raw Data'!D68</f>
        <v>US</v>
      </c>
      <c r="E68" s="109">
        <f>'Council Raw Data'!E68</f>
        <v>18</v>
      </c>
      <c r="F68" s="109" t="str">
        <f>'Council Raw Data'!F68</f>
        <v>1717</v>
      </c>
      <c r="G68" s="109" t="str">
        <f>'Council Raw Data'!G68</f>
        <v>Region 2</v>
      </c>
      <c r="H68" s="109" t="str">
        <f>'Council Raw Data'!H68</f>
        <v>A</v>
      </c>
      <c r="I68" s="109" t="str">
        <f>'Council Raw Data'!I68</f>
        <v>Regular</v>
      </c>
      <c r="J68" s="109" t="str">
        <f>'Council Raw Data'!J68</f>
        <v>E</v>
      </c>
      <c r="K68" s="109">
        <f>'Council Raw Data'!K68</f>
        <v>5</v>
      </c>
      <c r="L68" s="110">
        <f>'Council Raw Data'!L68</f>
        <v>0</v>
      </c>
      <c r="M68" s="109">
        <f>'Council Raw Data'!M68</f>
        <v>0</v>
      </c>
      <c r="N68" s="109">
        <f>'Council Raw Data'!N68</f>
        <v>5</v>
      </c>
      <c r="O68" s="109" t="str">
        <f>'Council Raw Data'!O68</f>
        <v>NO</v>
      </c>
      <c r="P68" s="109" t="str">
        <f>'Council Raw Data'!P68</f>
        <v>YES</v>
      </c>
      <c r="Q68" s="109" t="str">
        <f>'Council Raw Data'!Q68</f>
        <v>YES</v>
      </c>
      <c r="R68" s="109" t="str">
        <f>'Council Raw Data'!R68</f>
        <v>NO</v>
      </c>
      <c r="S68" s="109" t="str">
        <f>'Council Raw Data'!S68</f>
        <v>NO</v>
      </c>
      <c r="T68" s="109">
        <f>'Council Raw Data'!T68</f>
        <v>6</v>
      </c>
      <c r="U68" s="110">
        <f>'Council Raw Data'!U68</f>
        <v>0</v>
      </c>
      <c r="V68" s="109">
        <f>'Council Raw Data'!V68</f>
        <v>0</v>
      </c>
      <c r="W68" s="109">
        <f>'Council Raw Data'!W68</f>
        <v>6</v>
      </c>
      <c r="X68" s="109" t="str">
        <f>'Council Raw Data'!X68</f>
        <v>YES</v>
      </c>
      <c r="Y68" s="109"/>
      <c r="Z68" s="109"/>
      <c r="AA68" s="109"/>
      <c r="AB68" s="109"/>
      <c r="AC68" s="109" t="str">
        <f>'Council Raw Data'!Y68</f>
        <v>Not Compliant</v>
      </c>
      <c r="AD68" s="103" t="str">
        <f>IF('Council Raw Data'!Z68="","NO",'Council Raw Data'!Z68)</f>
        <v>NO</v>
      </c>
      <c r="AE68" s="103" t="str">
        <f>IF('Council Raw Data'!AA68="","NO",'Council Raw Data'!AA68)</f>
        <v>NO</v>
      </c>
      <c r="AF68" s="103" t="str">
        <f>IF('Council Raw Data'!AB68="","NO",'Council Raw Data'!AB68)</f>
        <v>NO</v>
      </c>
      <c r="AG68" s="103" t="str">
        <f>IF('Council Raw Data'!AC68="","NO",'Council Raw Data'!AC68)</f>
        <v>NO</v>
      </c>
      <c r="AH68" s="109" t="str">
        <f>'Council Raw Data'!AD68</f>
        <v/>
      </c>
      <c r="AI68" s="109" t="str">
        <f>'Council Raw Data'!AE68</f>
        <v>Neil Pfeifer</v>
      </c>
      <c r="AJ68" s="109" t="str">
        <f>'Council Raw Data'!AF68</f>
        <v>neil.pfeifer@kofc.org</v>
      </c>
      <c r="AK68" s="109" t="str">
        <f>'Council Raw Data'!AG68</f>
        <v>Neil Pfeifer</v>
      </c>
      <c r="AL68" s="111" t="str">
        <f>'Council Raw Data'!AH68</f>
        <v>neil.pfeifer@kofc.org</v>
      </c>
    </row>
    <row r="69" spans="1:38">
      <c r="A69" s="106">
        <f>'Council Raw Data'!A69</f>
        <v>7614</v>
      </c>
      <c r="B69" s="106" t="str">
        <f>'Council Raw Data'!B69</f>
        <v>Syracuse</v>
      </c>
      <c r="C69" s="106" t="str">
        <f>'Council Raw Data'!C69</f>
        <v>Nebraska</v>
      </c>
      <c r="D69" s="106" t="str">
        <f>'Council Raw Data'!D69</f>
        <v>US</v>
      </c>
      <c r="E69" s="106">
        <f>'Council Raw Data'!E69</f>
        <v>40</v>
      </c>
      <c r="F69" s="106" t="str">
        <f>'Council Raw Data'!F69</f>
        <v>603</v>
      </c>
      <c r="G69" s="106" t="str">
        <f>'Council Raw Data'!G69</f>
        <v>Region 1</v>
      </c>
      <c r="H69" s="106" t="str">
        <f>'Council Raw Data'!H69</f>
        <v>A</v>
      </c>
      <c r="I69" s="106" t="str">
        <f>'Council Raw Data'!I69</f>
        <v>Regular</v>
      </c>
      <c r="J69" s="106" t="str">
        <f>'Council Raw Data'!J69</f>
        <v>E</v>
      </c>
      <c r="K69" s="106">
        <f>'Council Raw Data'!K69</f>
        <v>5</v>
      </c>
      <c r="L69" s="107">
        <f>'Council Raw Data'!L69</f>
        <v>0</v>
      </c>
      <c r="M69" s="106">
        <f>'Council Raw Data'!M69</f>
        <v>0</v>
      </c>
      <c r="N69" s="106">
        <f>'Council Raw Data'!N69</f>
        <v>5</v>
      </c>
      <c r="O69" s="106" t="str">
        <f>'Council Raw Data'!O69</f>
        <v>NO</v>
      </c>
      <c r="P69" s="106" t="str">
        <f>'Council Raw Data'!P69</f>
        <v>NO</v>
      </c>
      <c r="Q69" s="106" t="str">
        <f>'Council Raw Data'!Q69</f>
        <v>NO</v>
      </c>
      <c r="R69" s="106" t="str">
        <f>'Council Raw Data'!R69</f>
        <v>NO</v>
      </c>
      <c r="S69" s="106" t="str">
        <f>'Council Raw Data'!S69</f>
        <v>NO</v>
      </c>
      <c r="T69" s="106">
        <f>'Council Raw Data'!T69</f>
        <v>5</v>
      </c>
      <c r="U69" s="107">
        <f>'Council Raw Data'!U69</f>
        <v>0</v>
      </c>
      <c r="V69" s="106">
        <f>'Council Raw Data'!V69</f>
        <v>0</v>
      </c>
      <c r="W69" s="106">
        <f>'Council Raw Data'!W69</f>
        <v>5</v>
      </c>
      <c r="X69" s="106" t="str">
        <f>'Council Raw Data'!X69</f>
        <v>NO</v>
      </c>
      <c r="Y69" s="106"/>
      <c r="Z69" s="106"/>
      <c r="AA69" s="106"/>
      <c r="AB69" s="106"/>
      <c r="AC69" s="106" t="str">
        <f>'Council Raw Data'!Y69</f>
        <v>Not Compliant</v>
      </c>
      <c r="AD69" s="103" t="str">
        <f>IF('Council Raw Data'!Z69="","NO",'Council Raw Data'!Z69)</f>
        <v>NO</v>
      </c>
      <c r="AE69" s="103" t="str">
        <f>IF('Council Raw Data'!AA69="","NO",'Council Raw Data'!AA69)</f>
        <v>NO</v>
      </c>
      <c r="AF69" s="103" t="str">
        <f>IF('Council Raw Data'!AB69="","NO",'Council Raw Data'!AB69)</f>
        <v>NO</v>
      </c>
      <c r="AG69" s="103" t="str">
        <f>IF('Council Raw Data'!AC69="","NO",'Council Raw Data'!AC69)</f>
        <v>NO</v>
      </c>
      <c r="AH69" s="106" t="str">
        <f>'Council Raw Data'!AD69</f>
        <v/>
      </c>
      <c r="AI69" s="106" t="str">
        <f>'Council Raw Data'!AE69</f>
        <v>Anthony Swanson</v>
      </c>
      <c r="AJ69" s="106" t="str">
        <f>'Council Raw Data'!AF69</f>
        <v>anthony.swanson@kofc.org</v>
      </c>
      <c r="AK69" s="106" t="str">
        <f>'Council Raw Data'!AG69</f>
        <v>Francisco Romero Carrasquillo</v>
      </c>
      <c r="AL69" s="108" t="str">
        <f>'Council Raw Data'!AH69</f>
        <v>francisco.romero@kofc.org</v>
      </c>
    </row>
    <row r="70" spans="1:38">
      <c r="A70" s="109">
        <f>'Council Raw Data'!A70</f>
        <v>7684</v>
      </c>
      <c r="B70" s="109" t="str">
        <f>'Council Raw Data'!B70</f>
        <v>Geneva</v>
      </c>
      <c r="C70" s="109" t="str">
        <f>'Council Raw Data'!C70</f>
        <v>Nebraska</v>
      </c>
      <c r="D70" s="109" t="str">
        <f>'Council Raw Data'!D70</f>
        <v>US</v>
      </c>
      <c r="E70" s="109">
        <f>'Council Raw Data'!E70</f>
        <v>23</v>
      </c>
      <c r="F70" s="109" t="str">
        <f>'Council Raw Data'!F70</f>
        <v>599</v>
      </c>
      <c r="G70" s="109" t="str">
        <f>'Council Raw Data'!G70</f>
        <v>Region 4</v>
      </c>
      <c r="H70" s="109" t="str">
        <f>'Council Raw Data'!H70</f>
        <v>A</v>
      </c>
      <c r="I70" s="109" t="str">
        <f>'Council Raw Data'!I70</f>
        <v>Regular</v>
      </c>
      <c r="J70" s="109" t="str">
        <f>'Council Raw Data'!J70</f>
        <v>E</v>
      </c>
      <c r="K70" s="109">
        <f>'Council Raw Data'!K70</f>
        <v>5</v>
      </c>
      <c r="L70" s="110">
        <f>'Council Raw Data'!L70</f>
        <v>0.2</v>
      </c>
      <c r="M70" s="109">
        <f>'Council Raw Data'!M70</f>
        <v>1</v>
      </c>
      <c r="N70" s="109">
        <f>'Council Raw Data'!N70</f>
        <v>4</v>
      </c>
      <c r="O70" s="109" t="str">
        <f>'Council Raw Data'!O70</f>
        <v>NO</v>
      </c>
      <c r="P70" s="109" t="str">
        <f>'Council Raw Data'!P70</f>
        <v>NO</v>
      </c>
      <c r="Q70" s="109" t="str">
        <f>'Council Raw Data'!Q70</f>
        <v>NO</v>
      </c>
      <c r="R70" s="109" t="str">
        <f>'Council Raw Data'!R70</f>
        <v>NO</v>
      </c>
      <c r="S70" s="109" t="str">
        <f>'Council Raw Data'!S70</f>
        <v>YES</v>
      </c>
      <c r="T70" s="109">
        <f>'Council Raw Data'!T70</f>
        <v>5</v>
      </c>
      <c r="U70" s="110">
        <f>'Council Raw Data'!U70</f>
        <v>0</v>
      </c>
      <c r="V70" s="109">
        <f>'Council Raw Data'!V70</f>
        <v>0</v>
      </c>
      <c r="W70" s="109">
        <f>'Council Raw Data'!W70</f>
        <v>5</v>
      </c>
      <c r="X70" s="109" t="str">
        <f>'Council Raw Data'!X70</f>
        <v>YES</v>
      </c>
      <c r="Y70" s="109"/>
      <c r="Z70" s="109"/>
      <c r="AA70" s="109"/>
      <c r="AB70" s="109"/>
      <c r="AC70" s="109" t="str">
        <f>'Council Raw Data'!Y70</f>
        <v>Not Compliant</v>
      </c>
      <c r="AD70" s="103" t="str">
        <f>IF('Council Raw Data'!Z70="","NO",'Council Raw Data'!Z70)</f>
        <v>NO</v>
      </c>
      <c r="AE70" s="103" t="str">
        <f>IF('Council Raw Data'!AA70="","NO",'Council Raw Data'!AA70)</f>
        <v>NO</v>
      </c>
      <c r="AF70" s="103" t="str">
        <f>IF('Council Raw Data'!AB70="","NO",'Council Raw Data'!AB70)</f>
        <v>NO</v>
      </c>
      <c r="AG70" s="103" t="str">
        <f>IF('Council Raw Data'!AC70="","NO",'Council Raw Data'!AC70)</f>
        <v>NO</v>
      </c>
      <c r="AH70" s="109" t="str">
        <f>'Council Raw Data'!AD70</f>
        <v/>
      </c>
      <c r="AI70" s="109" t="str">
        <f>'Council Raw Data'!AE70</f>
        <v>Anthony Swanson</v>
      </c>
      <c r="AJ70" s="109" t="str">
        <f>'Council Raw Data'!AF70</f>
        <v>anthony.swanson@kofc.org</v>
      </c>
      <c r="AK70" s="109" t="str">
        <f>'Council Raw Data'!AG70</f>
        <v>Brian Almond</v>
      </c>
      <c r="AL70" s="111" t="str">
        <f>'Council Raw Data'!AH70</f>
        <v>brian.almond@kofc.org</v>
      </c>
    </row>
    <row r="71" spans="1:38">
      <c r="A71" s="106">
        <f>'Council Raw Data'!A71</f>
        <v>7699</v>
      </c>
      <c r="B71" s="106" t="str">
        <f>'Council Raw Data'!B71</f>
        <v>Lindsay</v>
      </c>
      <c r="C71" s="106" t="str">
        <f>'Council Raw Data'!C71</f>
        <v>Nebraska</v>
      </c>
      <c r="D71" s="106" t="str">
        <f>'Council Raw Data'!D71</f>
        <v>US</v>
      </c>
      <c r="E71" s="106">
        <f>'Council Raw Data'!E71</f>
        <v>20</v>
      </c>
      <c r="F71" s="106" t="str">
        <f>'Council Raw Data'!F71</f>
        <v>605</v>
      </c>
      <c r="G71" s="106" t="str">
        <f>'Council Raw Data'!G71</f>
        <v>Region 2</v>
      </c>
      <c r="H71" s="106" t="str">
        <f>'Council Raw Data'!H71</f>
        <v>P</v>
      </c>
      <c r="I71" s="106" t="str">
        <f>'Council Raw Data'!I71</f>
        <v>Regular</v>
      </c>
      <c r="J71" s="106" t="str">
        <f>'Council Raw Data'!J71</f>
        <v>E</v>
      </c>
      <c r="K71" s="106">
        <f>'Council Raw Data'!K71</f>
        <v>10</v>
      </c>
      <c r="L71" s="107">
        <f>'Council Raw Data'!L71</f>
        <v>0</v>
      </c>
      <c r="M71" s="106">
        <f>'Council Raw Data'!M71</f>
        <v>0</v>
      </c>
      <c r="N71" s="106">
        <f>'Council Raw Data'!N71</f>
        <v>10</v>
      </c>
      <c r="O71" s="106" t="str">
        <f>'Council Raw Data'!O71</f>
        <v>NO</v>
      </c>
      <c r="P71" s="106" t="str">
        <f>'Council Raw Data'!P71</f>
        <v>NO</v>
      </c>
      <c r="Q71" s="106" t="str">
        <f>'Council Raw Data'!Q71</f>
        <v>NO</v>
      </c>
      <c r="R71" s="106" t="str">
        <f>'Council Raw Data'!R71</f>
        <v>NO</v>
      </c>
      <c r="S71" s="106" t="str">
        <f>'Council Raw Data'!S71</f>
        <v>NO</v>
      </c>
      <c r="T71" s="106">
        <f>'Council Raw Data'!T71</f>
        <v>7</v>
      </c>
      <c r="U71" s="107">
        <f>'Council Raw Data'!U71</f>
        <v>0</v>
      </c>
      <c r="V71" s="106">
        <f>'Council Raw Data'!V71</f>
        <v>0</v>
      </c>
      <c r="W71" s="106">
        <f>'Council Raw Data'!W71</f>
        <v>7</v>
      </c>
      <c r="X71" s="106" t="str">
        <f>'Council Raw Data'!X71</f>
        <v>YES</v>
      </c>
      <c r="Y71" s="106"/>
      <c r="Z71" s="106"/>
      <c r="AA71" s="106"/>
      <c r="AB71" s="106"/>
      <c r="AC71" s="106" t="str">
        <f>'Council Raw Data'!Y71</f>
        <v>Not Compliant</v>
      </c>
      <c r="AD71" s="103" t="str">
        <f>IF('Council Raw Data'!Z71="","NO",'Council Raw Data'!Z71)</f>
        <v>NO</v>
      </c>
      <c r="AE71" s="103" t="str">
        <f>IF('Council Raw Data'!AA71="","NO",'Council Raw Data'!AA71)</f>
        <v>NO</v>
      </c>
      <c r="AF71" s="103" t="str">
        <f>IF('Council Raw Data'!AB71="","NO",'Council Raw Data'!AB71)</f>
        <v>NO</v>
      </c>
      <c r="AG71" s="103" t="str">
        <f>IF('Council Raw Data'!AC71="","NO",'Council Raw Data'!AC71)</f>
        <v>NO</v>
      </c>
      <c r="AH71" s="106" t="str">
        <f>'Council Raw Data'!AD71</f>
        <v/>
      </c>
      <c r="AI71" s="106" t="str">
        <f>'Council Raw Data'!AE71</f>
        <v>Neil Pfeifer</v>
      </c>
      <c r="AJ71" s="106" t="str">
        <f>'Council Raw Data'!AF71</f>
        <v>neil.pfeifer@kofc.org</v>
      </c>
      <c r="AK71" s="106" t="str">
        <f>'Council Raw Data'!AG71</f>
        <v>Noah Pfeifer</v>
      </c>
      <c r="AL71" s="108" t="str">
        <f>'Council Raw Data'!AH71</f>
        <v>noah.pfeifer@kofc.org</v>
      </c>
    </row>
    <row r="72" spans="1:38">
      <c r="A72" s="109">
        <f>'Council Raw Data'!A72</f>
        <v>7704</v>
      </c>
      <c r="B72" s="109" t="str">
        <f>'Council Raw Data'!B72</f>
        <v>Crete</v>
      </c>
      <c r="C72" s="109" t="str">
        <f>'Council Raw Data'!C72</f>
        <v>Nebraska</v>
      </c>
      <c r="D72" s="109" t="str">
        <f>'Council Raw Data'!D72</f>
        <v>US</v>
      </c>
      <c r="E72" s="109">
        <f>'Council Raw Data'!E72</f>
        <v>38</v>
      </c>
      <c r="F72" s="109" t="str">
        <f>'Council Raw Data'!F72</f>
        <v>2023</v>
      </c>
      <c r="G72" s="109" t="str">
        <f>'Council Raw Data'!G72</f>
        <v>Region 4</v>
      </c>
      <c r="H72" s="109" t="str">
        <f>'Council Raw Data'!H72</f>
        <v>A</v>
      </c>
      <c r="I72" s="109" t="str">
        <f>'Council Raw Data'!I72</f>
        <v>Regular</v>
      </c>
      <c r="J72" s="109" t="str">
        <f>'Council Raw Data'!J72</f>
        <v>E</v>
      </c>
      <c r="K72" s="109">
        <f>'Council Raw Data'!K72</f>
        <v>5</v>
      </c>
      <c r="L72" s="110">
        <f>'Council Raw Data'!L72</f>
        <v>0</v>
      </c>
      <c r="M72" s="109">
        <f>'Council Raw Data'!M72</f>
        <v>0</v>
      </c>
      <c r="N72" s="109">
        <f>'Council Raw Data'!N72</f>
        <v>5</v>
      </c>
      <c r="O72" s="109" t="str">
        <f>'Council Raw Data'!O72</f>
        <v>NO</v>
      </c>
      <c r="P72" s="109" t="str">
        <f>'Council Raw Data'!P72</f>
        <v>YES</v>
      </c>
      <c r="Q72" s="109" t="str">
        <f>'Council Raw Data'!Q72</f>
        <v>YES</v>
      </c>
      <c r="R72" s="109" t="str">
        <f>'Council Raw Data'!R72</f>
        <v>NO</v>
      </c>
      <c r="S72" s="109" t="str">
        <f>'Council Raw Data'!S72</f>
        <v>YES</v>
      </c>
      <c r="T72" s="109">
        <f>'Council Raw Data'!T72</f>
        <v>5</v>
      </c>
      <c r="U72" s="110">
        <f>'Council Raw Data'!U72</f>
        <v>0</v>
      </c>
      <c r="V72" s="109">
        <f>'Council Raw Data'!V72</f>
        <v>0</v>
      </c>
      <c r="W72" s="109">
        <f>'Council Raw Data'!W72</f>
        <v>5</v>
      </c>
      <c r="X72" s="109" t="str">
        <f>'Council Raw Data'!X72</f>
        <v>YES</v>
      </c>
      <c r="Y72" s="109"/>
      <c r="Z72" s="109"/>
      <c r="AA72" s="109"/>
      <c r="AB72" s="109"/>
      <c r="AC72" s="109" t="str">
        <f>'Council Raw Data'!Y72</f>
        <v>Not Compliant</v>
      </c>
      <c r="AD72" s="103" t="str">
        <f>IF('Council Raw Data'!Z72="","NO",'Council Raw Data'!Z72)</f>
        <v>NO</v>
      </c>
      <c r="AE72" s="103" t="str">
        <f>IF('Council Raw Data'!AA72="","NO",'Council Raw Data'!AA72)</f>
        <v>NO</v>
      </c>
      <c r="AF72" s="103" t="str">
        <f>IF('Council Raw Data'!AB72="","NO",'Council Raw Data'!AB72)</f>
        <v>NO</v>
      </c>
      <c r="AG72" s="103" t="str">
        <f>IF('Council Raw Data'!AC72="","NO",'Council Raw Data'!AC72)</f>
        <v>NO</v>
      </c>
      <c r="AH72" s="109" t="str">
        <f>'Council Raw Data'!AD72</f>
        <v/>
      </c>
      <c r="AI72" s="109" t="str">
        <f>'Council Raw Data'!AE72</f>
        <v>Anthony Swanson</v>
      </c>
      <c r="AJ72" s="109" t="str">
        <f>'Council Raw Data'!AF72</f>
        <v>anthony.swanson@kofc.org</v>
      </c>
      <c r="AK72" s="109" t="str">
        <f>'Council Raw Data'!AG72</f>
        <v>Francisco Romero Carrasquillo</v>
      </c>
      <c r="AL72" s="111" t="str">
        <f>'Council Raw Data'!AH72</f>
        <v>francisco.romero@kofc.org</v>
      </c>
    </row>
    <row r="73" spans="1:38">
      <c r="A73" s="106">
        <f>'Council Raw Data'!A73</f>
        <v>7714</v>
      </c>
      <c r="B73" s="106" t="str">
        <f>'Council Raw Data'!B73</f>
        <v>Superior</v>
      </c>
      <c r="C73" s="106" t="str">
        <f>'Council Raw Data'!C73</f>
        <v>Nebraska</v>
      </c>
      <c r="D73" s="106" t="str">
        <f>'Council Raw Data'!D73</f>
        <v>US</v>
      </c>
      <c r="E73" s="106">
        <f>'Council Raw Data'!E73</f>
        <v>23</v>
      </c>
      <c r="F73" s="106" t="str">
        <f>'Council Raw Data'!F73</f>
        <v>599</v>
      </c>
      <c r="G73" s="106" t="str">
        <f>'Council Raw Data'!G73</f>
        <v>Region 4</v>
      </c>
      <c r="H73" s="106" t="str">
        <f>'Council Raw Data'!H73</f>
        <v>A</v>
      </c>
      <c r="I73" s="106" t="str">
        <f>'Council Raw Data'!I73</f>
        <v>Regular</v>
      </c>
      <c r="J73" s="106" t="str">
        <f>'Council Raw Data'!J73</f>
        <v>E</v>
      </c>
      <c r="K73" s="106">
        <f>'Council Raw Data'!K73</f>
        <v>5</v>
      </c>
      <c r="L73" s="107">
        <f>'Council Raw Data'!L73</f>
        <v>0</v>
      </c>
      <c r="M73" s="106">
        <f>'Council Raw Data'!M73</f>
        <v>0</v>
      </c>
      <c r="N73" s="106">
        <f>'Council Raw Data'!N73</f>
        <v>5</v>
      </c>
      <c r="O73" s="106" t="str">
        <f>'Council Raw Data'!O73</f>
        <v>NO</v>
      </c>
      <c r="P73" s="106" t="str">
        <f>'Council Raw Data'!P73</f>
        <v>YES</v>
      </c>
      <c r="Q73" s="106" t="str">
        <f>'Council Raw Data'!Q73</f>
        <v>YES</v>
      </c>
      <c r="R73" s="106" t="str">
        <f>'Council Raw Data'!R73</f>
        <v>NO</v>
      </c>
      <c r="S73" s="106" t="str">
        <f>'Council Raw Data'!S73</f>
        <v>YES</v>
      </c>
      <c r="T73" s="106">
        <f>'Council Raw Data'!T73</f>
        <v>5</v>
      </c>
      <c r="U73" s="107">
        <f>'Council Raw Data'!U73</f>
        <v>0</v>
      </c>
      <c r="V73" s="106">
        <f>'Council Raw Data'!V73</f>
        <v>0</v>
      </c>
      <c r="W73" s="106">
        <f>'Council Raw Data'!W73</f>
        <v>5</v>
      </c>
      <c r="X73" s="106" t="str">
        <f>'Council Raw Data'!X73</f>
        <v>YES</v>
      </c>
      <c r="Y73" s="106"/>
      <c r="Z73" s="106"/>
      <c r="AA73" s="106"/>
      <c r="AB73" s="106"/>
      <c r="AC73" s="106" t="str">
        <f>'Council Raw Data'!Y73</f>
        <v>Not Compliant</v>
      </c>
      <c r="AD73" s="103" t="str">
        <f>IF('Council Raw Data'!Z73="","NO",'Council Raw Data'!Z73)</f>
        <v>NO</v>
      </c>
      <c r="AE73" s="103" t="str">
        <f>IF('Council Raw Data'!AA73="","NO",'Council Raw Data'!AA73)</f>
        <v>NO</v>
      </c>
      <c r="AF73" s="103" t="str">
        <f>IF('Council Raw Data'!AB73="","NO",'Council Raw Data'!AB73)</f>
        <v>NO</v>
      </c>
      <c r="AG73" s="103" t="str">
        <f>IF('Council Raw Data'!AC73="","NO",'Council Raw Data'!AC73)</f>
        <v>NO</v>
      </c>
      <c r="AH73" s="106" t="str">
        <f>'Council Raw Data'!AD73</f>
        <v/>
      </c>
      <c r="AI73" s="106" t="str">
        <f>'Council Raw Data'!AE73</f>
        <v>Anthony Swanson</v>
      </c>
      <c r="AJ73" s="106" t="str">
        <f>'Council Raw Data'!AF73</f>
        <v>anthony.swanson@kofc.org</v>
      </c>
      <c r="AK73" s="106" t="str">
        <f>'Council Raw Data'!AG73</f>
        <v>Brian Almond</v>
      </c>
      <c r="AL73" s="108" t="str">
        <f>'Council Raw Data'!AH73</f>
        <v>brian.almond@kofc.org</v>
      </c>
    </row>
    <row r="74" spans="1:38">
      <c r="A74" s="109">
        <f>'Council Raw Data'!A74</f>
        <v>7734</v>
      </c>
      <c r="B74" s="109" t="str">
        <f>'Council Raw Data'!B74</f>
        <v>Cambridge</v>
      </c>
      <c r="C74" s="109" t="str">
        <f>'Council Raw Data'!C74</f>
        <v>Nebraska</v>
      </c>
      <c r="D74" s="109" t="str">
        <f>'Council Raw Data'!D74</f>
        <v>US</v>
      </c>
      <c r="E74" s="109">
        <f>'Council Raw Data'!E74</f>
        <v>29</v>
      </c>
      <c r="F74" s="109" t="str">
        <f>'Council Raw Data'!F74</f>
        <v>600</v>
      </c>
      <c r="G74" s="109" t="str">
        <f>'Council Raw Data'!G74</f>
        <v>Region 5</v>
      </c>
      <c r="H74" s="109" t="str">
        <f>'Council Raw Data'!H74</f>
        <v>A</v>
      </c>
      <c r="I74" s="109" t="str">
        <f>'Council Raw Data'!I74</f>
        <v>Regular</v>
      </c>
      <c r="J74" s="109" t="str">
        <f>'Council Raw Data'!J74</f>
        <v>E</v>
      </c>
      <c r="K74" s="109">
        <f>'Council Raw Data'!K74</f>
        <v>5</v>
      </c>
      <c r="L74" s="110">
        <f>'Council Raw Data'!L74</f>
        <v>0</v>
      </c>
      <c r="M74" s="109">
        <f>'Council Raw Data'!M74</f>
        <v>0</v>
      </c>
      <c r="N74" s="109">
        <f>'Council Raw Data'!N74</f>
        <v>5</v>
      </c>
      <c r="O74" s="109" t="str">
        <f>'Council Raw Data'!O74</f>
        <v>NO</v>
      </c>
      <c r="P74" s="109" t="str">
        <f>'Council Raw Data'!P74</f>
        <v>YES</v>
      </c>
      <c r="Q74" s="109" t="str">
        <f>'Council Raw Data'!Q74</f>
        <v>YES</v>
      </c>
      <c r="R74" s="109" t="str">
        <f>'Council Raw Data'!R74</f>
        <v>NO</v>
      </c>
      <c r="S74" s="109" t="str">
        <f>'Council Raw Data'!S74</f>
        <v>NO</v>
      </c>
      <c r="T74" s="109">
        <f>'Council Raw Data'!T74</f>
        <v>5</v>
      </c>
      <c r="U74" s="110">
        <f>'Council Raw Data'!U74</f>
        <v>0</v>
      </c>
      <c r="V74" s="109">
        <f>'Council Raw Data'!V74</f>
        <v>0</v>
      </c>
      <c r="W74" s="109">
        <f>'Council Raw Data'!W74</f>
        <v>5</v>
      </c>
      <c r="X74" s="109" t="str">
        <f>'Council Raw Data'!X74</f>
        <v>YES</v>
      </c>
      <c r="Y74" s="109"/>
      <c r="Z74" s="109"/>
      <c r="AA74" s="109"/>
      <c r="AB74" s="109"/>
      <c r="AC74" s="109" t="str">
        <f>'Council Raw Data'!Y74</f>
        <v>Not Compliant</v>
      </c>
      <c r="AD74" s="103" t="str">
        <f>IF('Council Raw Data'!Z74="","NO",'Council Raw Data'!Z74)</f>
        <v>NO</v>
      </c>
      <c r="AE74" s="103" t="str">
        <f>IF('Council Raw Data'!AA74="","NO",'Council Raw Data'!AA74)</f>
        <v>NO</v>
      </c>
      <c r="AF74" s="103" t="str">
        <f>IF('Council Raw Data'!AB74="","NO",'Council Raw Data'!AB74)</f>
        <v>NO</v>
      </c>
      <c r="AG74" s="103" t="str">
        <f>IF('Council Raw Data'!AC74="","NO",'Council Raw Data'!AC74)</f>
        <v>NO</v>
      </c>
      <c r="AH74" s="109" t="str">
        <f>'Council Raw Data'!AD74</f>
        <v/>
      </c>
      <c r="AI74" s="109" t="str">
        <f>'Council Raw Data'!AE74</f>
        <v>Anthony Swanson</v>
      </c>
      <c r="AJ74" s="109" t="str">
        <f>'Council Raw Data'!AF74</f>
        <v>anthony.swanson@kofc.org</v>
      </c>
      <c r="AK74" s="109" t="str">
        <f>'Council Raw Data'!AG74</f>
        <v>Michael Scholz</v>
      </c>
      <c r="AL74" s="111" t="str">
        <f>'Council Raw Data'!AH74</f>
        <v>michael.scholz@kofc.org</v>
      </c>
    </row>
    <row r="75" spans="1:38">
      <c r="A75" s="106">
        <f>'Council Raw Data'!A75</f>
        <v>7740</v>
      </c>
      <c r="B75" s="106" t="str">
        <f>'Council Raw Data'!B75</f>
        <v>Omaha</v>
      </c>
      <c r="C75" s="106" t="str">
        <f>'Council Raw Data'!C75</f>
        <v>Nebraska</v>
      </c>
      <c r="D75" s="106" t="str">
        <f>'Council Raw Data'!D75</f>
        <v>US</v>
      </c>
      <c r="E75" s="106">
        <f>'Council Raw Data'!E75</f>
        <v>4</v>
      </c>
      <c r="F75" s="106" t="str">
        <f>'Council Raw Data'!F75</f>
        <v>2541</v>
      </c>
      <c r="G75" s="106" t="str">
        <f>'Council Raw Data'!G75</f>
        <v>Region 8</v>
      </c>
      <c r="H75" s="106" t="str">
        <f>'Council Raw Data'!H75</f>
        <v>A</v>
      </c>
      <c r="I75" s="106" t="str">
        <f>'Council Raw Data'!I75</f>
        <v>Regular</v>
      </c>
      <c r="J75" s="106" t="str">
        <f>'Council Raw Data'!J75</f>
        <v>E</v>
      </c>
      <c r="K75" s="106">
        <f>'Council Raw Data'!K75</f>
        <v>13</v>
      </c>
      <c r="L75" s="107">
        <f>'Council Raw Data'!L75</f>
        <v>0.15384615384615385</v>
      </c>
      <c r="M75" s="106">
        <f>'Council Raw Data'!M75</f>
        <v>2</v>
      </c>
      <c r="N75" s="106">
        <f>'Council Raw Data'!N75</f>
        <v>11</v>
      </c>
      <c r="O75" s="106" t="str">
        <f>'Council Raw Data'!O75</f>
        <v>NO</v>
      </c>
      <c r="P75" s="106" t="str">
        <f>'Council Raw Data'!P75</f>
        <v>YES</v>
      </c>
      <c r="Q75" s="106" t="str">
        <f>'Council Raw Data'!Q75</f>
        <v>YES</v>
      </c>
      <c r="R75" s="106" t="str">
        <f>'Council Raw Data'!R75</f>
        <v>NO</v>
      </c>
      <c r="S75" s="106" t="str">
        <f>'Council Raw Data'!S75</f>
        <v>YES</v>
      </c>
      <c r="T75" s="106">
        <f>'Council Raw Data'!T75</f>
        <v>10</v>
      </c>
      <c r="U75" s="107">
        <f>'Council Raw Data'!U75</f>
        <v>0</v>
      </c>
      <c r="V75" s="106">
        <f>'Council Raw Data'!V75</f>
        <v>0</v>
      </c>
      <c r="W75" s="106">
        <f>'Council Raw Data'!W75</f>
        <v>10</v>
      </c>
      <c r="X75" s="106" t="str">
        <f>'Council Raw Data'!X75</f>
        <v>YES</v>
      </c>
      <c r="Y75" s="106"/>
      <c r="Z75" s="106"/>
      <c r="AA75" s="106"/>
      <c r="AB75" s="106"/>
      <c r="AC75" s="106" t="str">
        <f>'Council Raw Data'!Y75</f>
        <v>Not Compliant</v>
      </c>
      <c r="AD75" s="103" t="str">
        <f>IF('Council Raw Data'!Z75="","NO",'Council Raw Data'!Z75)</f>
        <v>NO</v>
      </c>
      <c r="AE75" s="103" t="str">
        <f>IF('Council Raw Data'!AA75="","NO",'Council Raw Data'!AA75)</f>
        <v>NO</v>
      </c>
      <c r="AF75" s="103" t="str">
        <f>IF('Council Raw Data'!AB75="","NO",'Council Raw Data'!AB75)</f>
        <v>NO</v>
      </c>
      <c r="AG75" s="103" t="str">
        <f>IF('Council Raw Data'!AC75="","NO",'Council Raw Data'!AC75)</f>
        <v>NO</v>
      </c>
      <c r="AH75" s="106" t="str">
        <f>'Council Raw Data'!AD75</f>
        <v/>
      </c>
      <c r="AI75" s="106" t="str">
        <f>'Council Raw Data'!AE75</f>
        <v>Neil Pfeifer</v>
      </c>
      <c r="AJ75" s="106" t="str">
        <f>'Council Raw Data'!AF75</f>
        <v>neil.pfeifer@kofc.org</v>
      </c>
      <c r="AK75" s="106" t="str">
        <f>'Council Raw Data'!AG75</f>
        <v>Matthew Harm</v>
      </c>
      <c r="AL75" s="108" t="str">
        <f>'Council Raw Data'!AH75</f>
        <v>matthew.harm@kofc.org</v>
      </c>
    </row>
    <row r="76" spans="1:38">
      <c r="A76" s="109">
        <f>'Council Raw Data'!A76</f>
        <v>7778</v>
      </c>
      <c r="B76" s="109" t="str">
        <f>'Council Raw Data'!B76</f>
        <v>Grant</v>
      </c>
      <c r="C76" s="109" t="str">
        <f>'Council Raw Data'!C76</f>
        <v>Nebraska</v>
      </c>
      <c r="D76" s="109" t="str">
        <f>'Council Raw Data'!D76</f>
        <v>US</v>
      </c>
      <c r="E76" s="109">
        <f>'Council Raw Data'!E76</f>
        <v>30</v>
      </c>
      <c r="F76" s="109" t="str">
        <f>'Council Raw Data'!F76</f>
        <v>2061</v>
      </c>
      <c r="G76" s="109" t="str">
        <f>'Council Raw Data'!G76</f>
        <v>Region 5</v>
      </c>
      <c r="H76" s="109" t="str">
        <f>'Council Raw Data'!H76</f>
        <v>A</v>
      </c>
      <c r="I76" s="109" t="str">
        <f>'Council Raw Data'!I76</f>
        <v>Regular</v>
      </c>
      <c r="J76" s="109" t="str">
        <f>'Council Raw Data'!J76</f>
        <v>E</v>
      </c>
      <c r="K76" s="109">
        <f>'Council Raw Data'!K76</f>
        <v>5</v>
      </c>
      <c r="L76" s="110">
        <f>'Council Raw Data'!L76</f>
        <v>0</v>
      </c>
      <c r="M76" s="109">
        <f>'Council Raw Data'!M76</f>
        <v>0</v>
      </c>
      <c r="N76" s="109">
        <f>'Council Raw Data'!N76</f>
        <v>5</v>
      </c>
      <c r="O76" s="109" t="str">
        <f>'Council Raw Data'!O76</f>
        <v>NO</v>
      </c>
      <c r="P76" s="109" t="str">
        <f>'Council Raw Data'!P76</f>
        <v>YES</v>
      </c>
      <c r="Q76" s="109" t="str">
        <f>'Council Raw Data'!Q76</f>
        <v>YES</v>
      </c>
      <c r="R76" s="109" t="str">
        <f>'Council Raw Data'!R76</f>
        <v>NO</v>
      </c>
      <c r="S76" s="109" t="str">
        <f>'Council Raw Data'!S76</f>
        <v>NO</v>
      </c>
      <c r="T76" s="109">
        <f>'Council Raw Data'!T76</f>
        <v>5</v>
      </c>
      <c r="U76" s="110">
        <f>'Council Raw Data'!U76</f>
        <v>0</v>
      </c>
      <c r="V76" s="109">
        <f>'Council Raw Data'!V76</f>
        <v>0</v>
      </c>
      <c r="W76" s="109">
        <f>'Council Raw Data'!W76</f>
        <v>5</v>
      </c>
      <c r="X76" s="109" t="str">
        <f>'Council Raw Data'!X76</f>
        <v>YES</v>
      </c>
      <c r="Y76" s="109"/>
      <c r="Z76" s="109"/>
      <c r="AA76" s="109"/>
      <c r="AB76" s="109"/>
      <c r="AC76" s="109" t="str">
        <f>'Council Raw Data'!Y76</f>
        <v>Not Compliant</v>
      </c>
      <c r="AD76" s="103" t="str">
        <f>IF('Council Raw Data'!Z76="","NO",'Council Raw Data'!Z76)</f>
        <v>NO</v>
      </c>
      <c r="AE76" s="103" t="str">
        <f>IF('Council Raw Data'!AA76="","NO",'Council Raw Data'!AA76)</f>
        <v>NO</v>
      </c>
      <c r="AF76" s="103" t="str">
        <f>IF('Council Raw Data'!AB76="","NO",'Council Raw Data'!AB76)</f>
        <v>NO</v>
      </c>
      <c r="AG76" s="103" t="str">
        <f>IF('Council Raw Data'!AC76="","NO",'Council Raw Data'!AC76)</f>
        <v>NO</v>
      </c>
      <c r="AH76" s="109" t="str">
        <f>'Council Raw Data'!AD76</f>
        <v/>
      </c>
      <c r="AI76" s="109" t="str">
        <f>'Council Raw Data'!AE76</f>
        <v>Anthony Swanson</v>
      </c>
      <c r="AJ76" s="109" t="str">
        <f>'Council Raw Data'!AF76</f>
        <v>anthony.swanson@kofc.org</v>
      </c>
      <c r="AK76" s="109" t="str">
        <f>'Council Raw Data'!AG76</f>
        <v>Anthony Swanson</v>
      </c>
      <c r="AL76" s="111" t="str">
        <f>'Council Raw Data'!AH76</f>
        <v>anthony.swanson@kofc.org</v>
      </c>
    </row>
    <row r="77" spans="1:38">
      <c r="A77" s="106">
        <f>'Council Raw Data'!A77</f>
        <v>7779</v>
      </c>
      <c r="B77" s="106" t="str">
        <f>'Council Raw Data'!B77</f>
        <v>Wisner</v>
      </c>
      <c r="C77" s="106" t="str">
        <f>'Council Raw Data'!C77</f>
        <v>Nebraska</v>
      </c>
      <c r="D77" s="106" t="str">
        <f>'Council Raw Data'!D77</f>
        <v>US</v>
      </c>
      <c r="E77" s="106">
        <f>'Council Raw Data'!E77</f>
        <v>41</v>
      </c>
      <c r="F77" s="106" t="str">
        <f>'Council Raw Data'!F77</f>
        <v>596</v>
      </c>
      <c r="G77" s="106" t="str">
        <f>'Council Raw Data'!G77</f>
        <v>Region 3</v>
      </c>
      <c r="H77" s="106" t="str">
        <f>'Council Raw Data'!H77</f>
        <v>P</v>
      </c>
      <c r="I77" s="106" t="str">
        <f>'Council Raw Data'!I77</f>
        <v>Regular</v>
      </c>
      <c r="J77" s="106" t="str">
        <f>'Council Raw Data'!J77</f>
        <v>E</v>
      </c>
      <c r="K77" s="106">
        <f>'Council Raw Data'!K77</f>
        <v>5</v>
      </c>
      <c r="L77" s="107">
        <f>'Council Raw Data'!L77</f>
        <v>0</v>
      </c>
      <c r="M77" s="106">
        <f>'Council Raw Data'!M77</f>
        <v>0</v>
      </c>
      <c r="N77" s="106">
        <f>'Council Raw Data'!N77</f>
        <v>5</v>
      </c>
      <c r="O77" s="106" t="str">
        <f>'Council Raw Data'!O77</f>
        <v>NO</v>
      </c>
      <c r="P77" s="106" t="str">
        <f>'Council Raw Data'!P77</f>
        <v>NO</v>
      </c>
      <c r="Q77" s="106" t="str">
        <f>'Council Raw Data'!Q77</f>
        <v>NO</v>
      </c>
      <c r="R77" s="106" t="str">
        <f>'Council Raw Data'!R77</f>
        <v>NO</v>
      </c>
      <c r="S77" s="106" t="str">
        <f>'Council Raw Data'!S77</f>
        <v>NO</v>
      </c>
      <c r="T77" s="106">
        <f>'Council Raw Data'!T77</f>
        <v>5</v>
      </c>
      <c r="U77" s="107">
        <f>'Council Raw Data'!U77</f>
        <v>0</v>
      </c>
      <c r="V77" s="106">
        <f>'Council Raw Data'!V77</f>
        <v>0</v>
      </c>
      <c r="W77" s="106">
        <f>'Council Raw Data'!W77</f>
        <v>5</v>
      </c>
      <c r="X77" s="106" t="str">
        <f>'Council Raw Data'!X77</f>
        <v>YES</v>
      </c>
      <c r="Y77" s="106"/>
      <c r="Z77" s="106"/>
      <c r="AA77" s="106"/>
      <c r="AB77" s="106"/>
      <c r="AC77" s="106" t="str">
        <f>'Council Raw Data'!Y77</f>
        <v>Not Compliant</v>
      </c>
      <c r="AD77" s="103" t="str">
        <f>IF('Council Raw Data'!Z77="","NO",'Council Raw Data'!Z77)</f>
        <v>NO</v>
      </c>
      <c r="AE77" s="103" t="str">
        <f>IF('Council Raw Data'!AA77="","NO",'Council Raw Data'!AA77)</f>
        <v>NO</v>
      </c>
      <c r="AF77" s="103" t="str">
        <f>IF('Council Raw Data'!AB77="","NO",'Council Raw Data'!AB77)</f>
        <v>NO</v>
      </c>
      <c r="AG77" s="103" t="str">
        <f>IF('Council Raw Data'!AC77="","NO",'Council Raw Data'!AC77)</f>
        <v>NO</v>
      </c>
      <c r="AH77" s="106" t="str">
        <f>'Council Raw Data'!AD77</f>
        <v/>
      </c>
      <c r="AI77" s="106" t="str">
        <f>'Council Raw Data'!AE77</f>
        <v>Neil Pfeifer</v>
      </c>
      <c r="AJ77" s="106" t="str">
        <f>'Council Raw Data'!AF77</f>
        <v>neil.pfeifer@kofc.org</v>
      </c>
      <c r="AK77" s="106" t="str">
        <f>'Council Raw Data'!AG77</f>
        <v>Neil Pfeifer</v>
      </c>
      <c r="AL77" s="108" t="str">
        <f>'Council Raw Data'!AH77</f>
        <v>neil.pfeifer@kofc.org</v>
      </c>
    </row>
    <row r="78" spans="1:38">
      <c r="A78" s="109">
        <f>'Council Raw Data'!A78</f>
        <v>7825</v>
      </c>
      <c r="B78" s="109" t="str">
        <f>'Council Raw Data'!B78</f>
        <v>St Edward</v>
      </c>
      <c r="C78" s="109" t="str">
        <f>'Council Raw Data'!C78</f>
        <v>Nebraska</v>
      </c>
      <c r="D78" s="109" t="str">
        <f>'Council Raw Data'!D78</f>
        <v>US</v>
      </c>
      <c r="E78" s="109">
        <f>'Council Raw Data'!E78</f>
        <v>20</v>
      </c>
      <c r="F78" s="109" t="str">
        <f>'Council Raw Data'!F78</f>
        <v>1717</v>
      </c>
      <c r="G78" s="109" t="str">
        <f>'Council Raw Data'!G78</f>
        <v>Region 2</v>
      </c>
      <c r="H78" s="109" t="str">
        <f>'Council Raw Data'!H78</f>
        <v>A</v>
      </c>
      <c r="I78" s="109" t="str">
        <f>'Council Raw Data'!I78</f>
        <v>Regular</v>
      </c>
      <c r="J78" s="109" t="str">
        <f>'Council Raw Data'!J78</f>
        <v>E</v>
      </c>
      <c r="K78" s="109">
        <f>'Council Raw Data'!K78</f>
        <v>5</v>
      </c>
      <c r="L78" s="110">
        <f>'Council Raw Data'!L78</f>
        <v>0</v>
      </c>
      <c r="M78" s="109">
        <f>'Council Raw Data'!M78</f>
        <v>0</v>
      </c>
      <c r="N78" s="109">
        <f>'Council Raw Data'!N78</f>
        <v>5</v>
      </c>
      <c r="O78" s="109" t="str">
        <f>'Council Raw Data'!O78</f>
        <v>NO</v>
      </c>
      <c r="P78" s="109" t="str">
        <f>'Council Raw Data'!P78</f>
        <v>YES</v>
      </c>
      <c r="Q78" s="109" t="str">
        <f>'Council Raw Data'!Q78</f>
        <v>YES</v>
      </c>
      <c r="R78" s="109" t="str">
        <f>'Council Raw Data'!R78</f>
        <v>NO</v>
      </c>
      <c r="S78" s="109" t="str">
        <f>'Council Raw Data'!S78</f>
        <v>YES</v>
      </c>
      <c r="T78" s="109">
        <f>'Council Raw Data'!T78</f>
        <v>5</v>
      </c>
      <c r="U78" s="110">
        <f>'Council Raw Data'!U78</f>
        <v>0</v>
      </c>
      <c r="V78" s="109">
        <f>'Council Raw Data'!V78</f>
        <v>0</v>
      </c>
      <c r="W78" s="109">
        <f>'Council Raw Data'!W78</f>
        <v>5</v>
      </c>
      <c r="X78" s="109" t="str">
        <f>'Council Raw Data'!X78</f>
        <v>YES</v>
      </c>
      <c r="Y78" s="109"/>
      <c r="Z78" s="109"/>
      <c r="AA78" s="109"/>
      <c r="AB78" s="109"/>
      <c r="AC78" s="109" t="str">
        <f>'Council Raw Data'!Y78</f>
        <v>Not Compliant</v>
      </c>
      <c r="AD78" s="103" t="str">
        <f>IF('Council Raw Data'!Z78="","NO",'Council Raw Data'!Z78)</f>
        <v>NO</v>
      </c>
      <c r="AE78" s="103" t="str">
        <f>IF('Council Raw Data'!AA78="","NO",'Council Raw Data'!AA78)</f>
        <v>NO</v>
      </c>
      <c r="AF78" s="103" t="str">
        <f>IF('Council Raw Data'!AB78="","NO",'Council Raw Data'!AB78)</f>
        <v>NO</v>
      </c>
      <c r="AG78" s="103" t="str">
        <f>IF('Council Raw Data'!AC78="","NO",'Council Raw Data'!AC78)</f>
        <v>NO</v>
      </c>
      <c r="AH78" s="109" t="str">
        <f>'Council Raw Data'!AD78</f>
        <v/>
      </c>
      <c r="AI78" s="109" t="str">
        <f>'Council Raw Data'!AE78</f>
        <v>Neil Pfeifer</v>
      </c>
      <c r="AJ78" s="109" t="str">
        <f>'Council Raw Data'!AF78</f>
        <v>neil.pfeifer@kofc.org</v>
      </c>
      <c r="AK78" s="109" t="str">
        <f>'Council Raw Data'!AG78</f>
        <v>Noah Pfeifer</v>
      </c>
      <c r="AL78" s="111" t="str">
        <f>'Council Raw Data'!AH78</f>
        <v>noah.pfeifer@kofc.org</v>
      </c>
    </row>
    <row r="79" spans="1:38">
      <c r="A79" s="106">
        <f>'Council Raw Data'!A79</f>
        <v>7887</v>
      </c>
      <c r="B79" s="106" t="str">
        <f>'Council Raw Data'!B79</f>
        <v>Clarkson</v>
      </c>
      <c r="C79" s="106" t="str">
        <f>'Council Raw Data'!C79</f>
        <v>Nebraska</v>
      </c>
      <c r="D79" s="106" t="str">
        <f>'Council Raw Data'!D79</f>
        <v>US</v>
      </c>
      <c r="E79" s="106">
        <f>'Council Raw Data'!E79</f>
        <v>14</v>
      </c>
      <c r="F79" s="106" t="str">
        <f>'Council Raw Data'!F79</f>
        <v>606</v>
      </c>
      <c r="G79" s="106" t="str">
        <f>'Council Raw Data'!G79</f>
        <v>Region 3</v>
      </c>
      <c r="H79" s="106" t="str">
        <f>'Council Raw Data'!H79</f>
        <v>A</v>
      </c>
      <c r="I79" s="106" t="str">
        <f>'Council Raw Data'!I79</f>
        <v>Regular</v>
      </c>
      <c r="J79" s="106" t="str">
        <f>'Council Raw Data'!J79</f>
        <v>E</v>
      </c>
      <c r="K79" s="106">
        <f>'Council Raw Data'!K79</f>
        <v>5</v>
      </c>
      <c r="L79" s="107">
        <f>'Council Raw Data'!L79</f>
        <v>0</v>
      </c>
      <c r="M79" s="106">
        <f>'Council Raw Data'!M79</f>
        <v>0</v>
      </c>
      <c r="N79" s="106">
        <f>'Council Raw Data'!N79</f>
        <v>5</v>
      </c>
      <c r="O79" s="106" t="str">
        <f>'Council Raw Data'!O79</f>
        <v>NO</v>
      </c>
      <c r="P79" s="106" t="str">
        <f>'Council Raw Data'!P79</f>
        <v>NO</v>
      </c>
      <c r="Q79" s="106" t="str">
        <f>'Council Raw Data'!Q79</f>
        <v>NO</v>
      </c>
      <c r="R79" s="106" t="str">
        <f>'Council Raw Data'!R79</f>
        <v>NO</v>
      </c>
      <c r="S79" s="106" t="str">
        <f>'Council Raw Data'!S79</f>
        <v>YES</v>
      </c>
      <c r="T79" s="106">
        <f>'Council Raw Data'!T79</f>
        <v>5</v>
      </c>
      <c r="U79" s="107">
        <f>'Council Raw Data'!U79</f>
        <v>0</v>
      </c>
      <c r="V79" s="106">
        <f>'Council Raw Data'!V79</f>
        <v>0</v>
      </c>
      <c r="W79" s="106">
        <f>'Council Raw Data'!W79</f>
        <v>5</v>
      </c>
      <c r="X79" s="106" t="str">
        <f>'Council Raw Data'!X79</f>
        <v>YES</v>
      </c>
      <c r="Y79" s="106"/>
      <c r="Z79" s="106"/>
      <c r="AA79" s="106"/>
      <c r="AB79" s="106"/>
      <c r="AC79" s="106" t="str">
        <f>'Council Raw Data'!Y79</f>
        <v>Not Compliant</v>
      </c>
      <c r="AD79" s="103" t="str">
        <f>IF('Council Raw Data'!Z79="","NO",'Council Raw Data'!Z79)</f>
        <v>NO</v>
      </c>
      <c r="AE79" s="103" t="str">
        <f>IF('Council Raw Data'!AA79="","NO",'Council Raw Data'!AA79)</f>
        <v>NO</v>
      </c>
      <c r="AF79" s="103" t="str">
        <f>IF('Council Raw Data'!AB79="","NO",'Council Raw Data'!AB79)</f>
        <v>NO</v>
      </c>
      <c r="AG79" s="103" t="str">
        <f>IF('Council Raw Data'!AC79="","NO",'Council Raw Data'!AC79)</f>
        <v>NO</v>
      </c>
      <c r="AH79" s="106" t="str">
        <f>'Council Raw Data'!AD79</f>
        <v/>
      </c>
      <c r="AI79" s="106" t="str">
        <f>'Council Raw Data'!AE79</f>
        <v>Neil Pfeifer</v>
      </c>
      <c r="AJ79" s="106" t="str">
        <f>'Council Raw Data'!AF79</f>
        <v>neil.pfeifer@kofc.org</v>
      </c>
      <c r="AK79" s="106" t="str">
        <f>'Council Raw Data'!AG79</f>
        <v>Noah Pfeifer</v>
      </c>
      <c r="AL79" s="108" t="str">
        <f>'Council Raw Data'!AH79</f>
        <v>noah.pfeifer@kofc.org</v>
      </c>
    </row>
    <row r="80" spans="1:38">
      <c r="A80" s="109">
        <f>'Council Raw Data'!A80</f>
        <v>7954</v>
      </c>
      <c r="B80" s="109" t="str">
        <f>'Council Raw Data'!B80</f>
        <v>Fullerton</v>
      </c>
      <c r="C80" s="109" t="str">
        <f>'Council Raw Data'!C80</f>
        <v>Nebraska</v>
      </c>
      <c r="D80" s="109" t="str">
        <f>'Council Raw Data'!D80</f>
        <v>US</v>
      </c>
      <c r="E80" s="109">
        <f>'Council Raw Data'!E80</f>
        <v>20</v>
      </c>
      <c r="F80" s="109" t="str">
        <f>'Council Raw Data'!F80</f>
        <v>601</v>
      </c>
      <c r="G80" s="109" t="str">
        <f>'Council Raw Data'!G80</f>
        <v>Region 2</v>
      </c>
      <c r="H80" s="109" t="str">
        <f>'Council Raw Data'!H80</f>
        <v>A</v>
      </c>
      <c r="I80" s="109" t="str">
        <f>'Council Raw Data'!I80</f>
        <v>Regular</v>
      </c>
      <c r="J80" s="109" t="str">
        <f>'Council Raw Data'!J80</f>
        <v>E</v>
      </c>
      <c r="K80" s="109">
        <f>'Council Raw Data'!K80</f>
        <v>5</v>
      </c>
      <c r="L80" s="110">
        <f>'Council Raw Data'!L80</f>
        <v>0</v>
      </c>
      <c r="M80" s="109">
        <f>'Council Raw Data'!M80</f>
        <v>0</v>
      </c>
      <c r="N80" s="109">
        <f>'Council Raw Data'!N80</f>
        <v>5</v>
      </c>
      <c r="O80" s="109" t="str">
        <f>'Council Raw Data'!O80</f>
        <v>NO</v>
      </c>
      <c r="P80" s="109" t="str">
        <f>'Council Raw Data'!P80</f>
        <v>NO</v>
      </c>
      <c r="Q80" s="109" t="str">
        <f>'Council Raw Data'!Q80</f>
        <v>NO</v>
      </c>
      <c r="R80" s="109" t="str">
        <f>'Council Raw Data'!R80</f>
        <v>NO</v>
      </c>
      <c r="S80" s="109" t="str">
        <f>'Council Raw Data'!S80</f>
        <v>NO</v>
      </c>
      <c r="T80" s="109">
        <f>'Council Raw Data'!T80</f>
        <v>5</v>
      </c>
      <c r="U80" s="110">
        <f>'Council Raw Data'!U80</f>
        <v>0</v>
      </c>
      <c r="V80" s="109">
        <f>'Council Raw Data'!V80</f>
        <v>0</v>
      </c>
      <c r="W80" s="109">
        <f>'Council Raw Data'!W80</f>
        <v>5</v>
      </c>
      <c r="X80" s="109" t="str">
        <f>'Council Raw Data'!X80</f>
        <v>YES</v>
      </c>
      <c r="Y80" s="109"/>
      <c r="Z80" s="109"/>
      <c r="AA80" s="109"/>
      <c r="AB80" s="109"/>
      <c r="AC80" s="109" t="str">
        <f>'Council Raw Data'!Y80</f>
        <v>Not Compliant</v>
      </c>
      <c r="AD80" s="103" t="str">
        <f>IF('Council Raw Data'!Z80="","NO",'Council Raw Data'!Z80)</f>
        <v>NO</v>
      </c>
      <c r="AE80" s="103" t="str">
        <f>IF('Council Raw Data'!AA80="","NO",'Council Raw Data'!AA80)</f>
        <v>NO</v>
      </c>
      <c r="AF80" s="103" t="str">
        <f>IF('Council Raw Data'!AB80="","NO",'Council Raw Data'!AB80)</f>
        <v>NO</v>
      </c>
      <c r="AG80" s="103" t="str">
        <f>IF('Council Raw Data'!AC80="","NO",'Council Raw Data'!AC80)</f>
        <v>NO</v>
      </c>
      <c r="AH80" s="109" t="str">
        <f>'Council Raw Data'!AD80</f>
        <v/>
      </c>
      <c r="AI80" s="109" t="str">
        <f>'Council Raw Data'!AE80</f>
        <v>Anthony Swanson</v>
      </c>
      <c r="AJ80" s="109" t="str">
        <f>'Council Raw Data'!AF80</f>
        <v>anthony.swanson@kofc.org</v>
      </c>
      <c r="AK80" s="109" t="str">
        <f>'Council Raw Data'!AG80</f>
        <v>Isaiah Swanson</v>
      </c>
      <c r="AL80" s="111" t="str">
        <f>'Council Raw Data'!AH80</f>
        <v>isaiah.swanson@kofc.org</v>
      </c>
    </row>
    <row r="81" spans="1:38">
      <c r="A81" s="106">
        <f>'Council Raw Data'!A81</f>
        <v>7966</v>
      </c>
      <c r="B81" s="106" t="str">
        <f>'Council Raw Data'!B81</f>
        <v>Wilber</v>
      </c>
      <c r="C81" s="106" t="str">
        <f>'Council Raw Data'!C81</f>
        <v>Nebraska</v>
      </c>
      <c r="D81" s="106" t="str">
        <f>'Council Raw Data'!D81</f>
        <v>US</v>
      </c>
      <c r="E81" s="106">
        <f>'Council Raw Data'!E81</f>
        <v>38</v>
      </c>
      <c r="F81" s="106" t="str">
        <f>'Council Raw Data'!F81</f>
        <v>595</v>
      </c>
      <c r="G81" s="106" t="str">
        <f>'Council Raw Data'!G81</f>
        <v>Region 4</v>
      </c>
      <c r="H81" s="106" t="str">
        <f>'Council Raw Data'!H81</f>
        <v>A</v>
      </c>
      <c r="I81" s="106" t="str">
        <f>'Council Raw Data'!I81</f>
        <v>Regular</v>
      </c>
      <c r="J81" s="106" t="str">
        <f>'Council Raw Data'!J81</f>
        <v>E</v>
      </c>
      <c r="K81" s="106">
        <f>'Council Raw Data'!K81</f>
        <v>5</v>
      </c>
      <c r="L81" s="107">
        <f>'Council Raw Data'!L81</f>
        <v>0</v>
      </c>
      <c r="M81" s="106">
        <f>'Council Raw Data'!M81</f>
        <v>0</v>
      </c>
      <c r="N81" s="106">
        <f>'Council Raw Data'!N81</f>
        <v>5</v>
      </c>
      <c r="O81" s="106" t="str">
        <f>'Council Raw Data'!O81</f>
        <v>NO</v>
      </c>
      <c r="P81" s="106" t="str">
        <f>'Council Raw Data'!P81</f>
        <v>YES</v>
      </c>
      <c r="Q81" s="106" t="str">
        <f>'Council Raw Data'!Q81</f>
        <v>YES</v>
      </c>
      <c r="R81" s="106" t="str">
        <f>'Council Raw Data'!R81</f>
        <v>NO</v>
      </c>
      <c r="S81" s="106" t="str">
        <f>'Council Raw Data'!S81</f>
        <v>YES</v>
      </c>
      <c r="T81" s="106">
        <f>'Council Raw Data'!T81</f>
        <v>5</v>
      </c>
      <c r="U81" s="107">
        <f>'Council Raw Data'!U81</f>
        <v>0</v>
      </c>
      <c r="V81" s="106">
        <f>'Council Raw Data'!V81</f>
        <v>0</v>
      </c>
      <c r="W81" s="106">
        <f>'Council Raw Data'!W81</f>
        <v>5</v>
      </c>
      <c r="X81" s="106" t="str">
        <f>'Council Raw Data'!X81</f>
        <v>YES</v>
      </c>
      <c r="Y81" s="106"/>
      <c r="Z81" s="106"/>
      <c r="AA81" s="106"/>
      <c r="AB81" s="106"/>
      <c r="AC81" s="106" t="str">
        <f>'Council Raw Data'!Y81</f>
        <v>Not Compliant</v>
      </c>
      <c r="AD81" s="103" t="str">
        <f>IF('Council Raw Data'!Z81="","NO",'Council Raw Data'!Z81)</f>
        <v>NO</v>
      </c>
      <c r="AE81" s="103" t="str">
        <f>IF('Council Raw Data'!AA81="","NO",'Council Raw Data'!AA81)</f>
        <v>NO</v>
      </c>
      <c r="AF81" s="103" t="str">
        <f>IF('Council Raw Data'!AB81="","NO",'Council Raw Data'!AB81)</f>
        <v>NO</v>
      </c>
      <c r="AG81" s="103" t="str">
        <f>IF('Council Raw Data'!AC81="","NO",'Council Raw Data'!AC81)</f>
        <v>NO</v>
      </c>
      <c r="AH81" s="106" t="str">
        <f>'Council Raw Data'!AD81</f>
        <v/>
      </c>
      <c r="AI81" s="106" t="str">
        <f>'Council Raw Data'!AE81</f>
        <v>Anthony Swanson</v>
      </c>
      <c r="AJ81" s="106" t="str">
        <f>'Council Raw Data'!AF81</f>
        <v>anthony.swanson@kofc.org</v>
      </c>
      <c r="AK81" s="106" t="str">
        <f>'Council Raw Data'!AG81</f>
        <v>Francisco Romero Carrasquillo</v>
      </c>
      <c r="AL81" s="108" t="str">
        <f>'Council Raw Data'!AH81</f>
        <v>francisco.romero@kofc.org</v>
      </c>
    </row>
    <row r="82" spans="1:38">
      <c r="A82" s="109">
        <f>'Council Raw Data'!A82</f>
        <v>8010</v>
      </c>
      <c r="B82" s="109" t="str">
        <f>'Council Raw Data'!B82</f>
        <v>Aurora</v>
      </c>
      <c r="C82" s="109" t="str">
        <f>'Council Raw Data'!C82</f>
        <v>Nebraska</v>
      </c>
      <c r="D82" s="109" t="str">
        <f>'Council Raw Data'!D82</f>
        <v>US</v>
      </c>
      <c r="E82" s="109">
        <f>'Council Raw Data'!E82</f>
        <v>11</v>
      </c>
      <c r="F82" s="109" t="str">
        <f>'Council Raw Data'!F82</f>
        <v>2023</v>
      </c>
      <c r="G82" s="109" t="str">
        <f>'Council Raw Data'!G82</f>
        <v>Region 4</v>
      </c>
      <c r="H82" s="109" t="str">
        <f>'Council Raw Data'!H82</f>
        <v>A</v>
      </c>
      <c r="I82" s="109" t="str">
        <f>'Council Raw Data'!I82</f>
        <v>Regular</v>
      </c>
      <c r="J82" s="109" t="str">
        <f>'Council Raw Data'!J82</f>
        <v>E</v>
      </c>
      <c r="K82" s="109">
        <f>'Council Raw Data'!K82</f>
        <v>6</v>
      </c>
      <c r="L82" s="110">
        <f>'Council Raw Data'!L82</f>
        <v>0</v>
      </c>
      <c r="M82" s="109">
        <f>'Council Raw Data'!M82</f>
        <v>0</v>
      </c>
      <c r="N82" s="109">
        <f>'Council Raw Data'!N82</f>
        <v>6</v>
      </c>
      <c r="O82" s="109" t="str">
        <f>'Council Raw Data'!O82</f>
        <v>NO</v>
      </c>
      <c r="P82" s="109" t="str">
        <f>'Council Raw Data'!P82</f>
        <v>YES</v>
      </c>
      <c r="Q82" s="109" t="str">
        <f>'Council Raw Data'!Q82</f>
        <v>YES</v>
      </c>
      <c r="R82" s="109" t="str">
        <f>'Council Raw Data'!R82</f>
        <v>NO</v>
      </c>
      <c r="S82" s="109" t="str">
        <f>'Council Raw Data'!S82</f>
        <v>YES</v>
      </c>
      <c r="T82" s="109">
        <f>'Council Raw Data'!T82</f>
        <v>5</v>
      </c>
      <c r="U82" s="110">
        <f>'Council Raw Data'!U82</f>
        <v>0</v>
      </c>
      <c r="V82" s="109">
        <f>'Council Raw Data'!V82</f>
        <v>0</v>
      </c>
      <c r="W82" s="109">
        <f>'Council Raw Data'!W82</f>
        <v>5</v>
      </c>
      <c r="X82" s="109" t="str">
        <f>'Council Raw Data'!X82</f>
        <v>YES</v>
      </c>
      <c r="Y82" s="109"/>
      <c r="Z82" s="109"/>
      <c r="AA82" s="109"/>
      <c r="AB82" s="109"/>
      <c r="AC82" s="109" t="str">
        <f>'Council Raw Data'!Y82</f>
        <v>Compliant</v>
      </c>
      <c r="AD82" s="103" t="str">
        <f>IF('Council Raw Data'!Z82="","NO",'Council Raw Data'!Z82)</f>
        <v>NO</v>
      </c>
      <c r="AE82" s="103" t="str">
        <f>IF('Council Raw Data'!AA82="","NO",'Council Raw Data'!AA82)</f>
        <v>NO</v>
      </c>
      <c r="AF82" s="103" t="str">
        <f>IF('Council Raw Data'!AB82="","NO",'Council Raw Data'!AB82)</f>
        <v>NO</v>
      </c>
      <c r="AG82" s="103" t="str">
        <f>IF('Council Raw Data'!AC82="","NO",'Council Raw Data'!AC82)</f>
        <v>NO</v>
      </c>
      <c r="AH82" s="109" t="str">
        <f>'Council Raw Data'!AD82</f>
        <v/>
      </c>
      <c r="AI82" s="109" t="str">
        <f>'Council Raw Data'!AE82</f>
        <v>Anthony Swanson</v>
      </c>
      <c r="AJ82" s="109" t="str">
        <f>'Council Raw Data'!AF82</f>
        <v>anthony.swanson@kofc.org</v>
      </c>
      <c r="AK82" s="109" t="str">
        <f>'Council Raw Data'!AG82</f>
        <v>Aaron Schock</v>
      </c>
      <c r="AL82" s="111" t="str">
        <f>'Council Raw Data'!AH82</f>
        <v>aaron.schock@kofc.org</v>
      </c>
    </row>
    <row r="83" spans="1:38">
      <c r="A83" s="106">
        <f>'Council Raw Data'!A83</f>
        <v>8469</v>
      </c>
      <c r="B83" s="106" t="str">
        <f>'Council Raw Data'!B83</f>
        <v>Seward</v>
      </c>
      <c r="C83" s="106" t="str">
        <f>'Council Raw Data'!C83</f>
        <v>Nebraska</v>
      </c>
      <c r="D83" s="106" t="str">
        <f>'Council Raw Data'!D83</f>
        <v>US</v>
      </c>
      <c r="E83" s="106">
        <f>'Council Raw Data'!E83</f>
        <v>12</v>
      </c>
      <c r="F83" s="106" t="str">
        <f>'Council Raw Data'!F83</f>
        <v>2023</v>
      </c>
      <c r="G83" s="106" t="str">
        <f>'Council Raw Data'!G83</f>
        <v>Region 4</v>
      </c>
      <c r="H83" s="106" t="str">
        <f>'Council Raw Data'!H83</f>
        <v>A</v>
      </c>
      <c r="I83" s="106" t="str">
        <f>'Council Raw Data'!I83</f>
        <v>Regular</v>
      </c>
      <c r="J83" s="106" t="str">
        <f>'Council Raw Data'!J83</f>
        <v>E</v>
      </c>
      <c r="K83" s="106">
        <f>'Council Raw Data'!K83</f>
        <v>9</v>
      </c>
      <c r="L83" s="107">
        <f>'Council Raw Data'!L83</f>
        <v>0</v>
      </c>
      <c r="M83" s="106">
        <f>'Council Raw Data'!M83</f>
        <v>0</v>
      </c>
      <c r="N83" s="106">
        <f>'Council Raw Data'!N83</f>
        <v>9</v>
      </c>
      <c r="O83" s="106" t="str">
        <f>'Council Raw Data'!O83</f>
        <v>NO</v>
      </c>
      <c r="P83" s="106" t="str">
        <f>'Council Raw Data'!P83</f>
        <v>YES</v>
      </c>
      <c r="Q83" s="106" t="str">
        <f>'Council Raw Data'!Q83</f>
        <v>YES</v>
      </c>
      <c r="R83" s="106" t="str">
        <f>'Council Raw Data'!R83</f>
        <v>NO</v>
      </c>
      <c r="S83" s="106" t="str">
        <f>'Council Raw Data'!S83</f>
        <v>YES</v>
      </c>
      <c r="T83" s="106">
        <f>'Council Raw Data'!T83</f>
        <v>8</v>
      </c>
      <c r="U83" s="107">
        <f>'Council Raw Data'!U83</f>
        <v>0</v>
      </c>
      <c r="V83" s="106">
        <f>'Council Raw Data'!V83</f>
        <v>0</v>
      </c>
      <c r="W83" s="106">
        <f>'Council Raw Data'!W83</f>
        <v>8</v>
      </c>
      <c r="X83" s="106" t="str">
        <f>'Council Raw Data'!X83</f>
        <v>YES</v>
      </c>
      <c r="Y83" s="106"/>
      <c r="Z83" s="106"/>
      <c r="AA83" s="106"/>
      <c r="AB83" s="106"/>
      <c r="AC83" s="106" t="str">
        <f>'Council Raw Data'!Y83</f>
        <v>Not Compliant</v>
      </c>
      <c r="AD83" s="103" t="str">
        <f>IF('Council Raw Data'!Z83="","NO",'Council Raw Data'!Z83)</f>
        <v>NO</v>
      </c>
      <c r="AE83" s="103" t="str">
        <f>IF('Council Raw Data'!AA83="","NO",'Council Raw Data'!AA83)</f>
        <v>NO</v>
      </c>
      <c r="AF83" s="103" t="str">
        <f>IF('Council Raw Data'!AB83="","NO",'Council Raw Data'!AB83)</f>
        <v>NO</v>
      </c>
      <c r="AG83" s="103" t="str">
        <f>IF('Council Raw Data'!AC83="","NO",'Council Raw Data'!AC83)</f>
        <v>NO</v>
      </c>
      <c r="AH83" s="106" t="str">
        <f>'Council Raw Data'!AD83</f>
        <v/>
      </c>
      <c r="AI83" s="106" t="str">
        <f>'Council Raw Data'!AE83</f>
        <v>Anthony Swanson</v>
      </c>
      <c r="AJ83" s="106" t="str">
        <f>'Council Raw Data'!AF83</f>
        <v>anthony.swanson@kofc.org</v>
      </c>
      <c r="AK83" s="106" t="str">
        <f>'Council Raw Data'!AG83</f>
        <v>Francisco Romero Carrasquillo</v>
      </c>
      <c r="AL83" s="108" t="str">
        <f>'Council Raw Data'!AH83</f>
        <v>francisco.romero@kofc.org</v>
      </c>
    </row>
    <row r="84" spans="1:38">
      <c r="A84" s="109">
        <f>'Council Raw Data'!A84</f>
        <v>8579</v>
      </c>
      <c r="B84" s="109" t="str">
        <f>'Council Raw Data'!B84</f>
        <v>Wayne</v>
      </c>
      <c r="C84" s="109" t="str">
        <f>'Council Raw Data'!C84</f>
        <v>Nebraska</v>
      </c>
      <c r="D84" s="109" t="str">
        <f>'Council Raw Data'!D84</f>
        <v>US</v>
      </c>
      <c r="E84" s="109">
        <f>'Council Raw Data'!E84</f>
        <v>15</v>
      </c>
      <c r="F84" s="109" t="str">
        <f>'Council Raw Data'!F84</f>
        <v>606</v>
      </c>
      <c r="G84" s="109" t="str">
        <f>'Council Raw Data'!G84</f>
        <v>Region 3</v>
      </c>
      <c r="H84" s="109" t="str">
        <f>'Council Raw Data'!H84</f>
        <v>P</v>
      </c>
      <c r="I84" s="109" t="str">
        <f>'Council Raw Data'!I84</f>
        <v>Regular</v>
      </c>
      <c r="J84" s="109" t="str">
        <f>'Council Raw Data'!J84</f>
        <v>E</v>
      </c>
      <c r="K84" s="109">
        <f>'Council Raw Data'!K84</f>
        <v>9</v>
      </c>
      <c r="L84" s="110">
        <f>'Council Raw Data'!L84</f>
        <v>0</v>
      </c>
      <c r="M84" s="109">
        <f>'Council Raw Data'!M84</f>
        <v>0</v>
      </c>
      <c r="N84" s="109">
        <f>'Council Raw Data'!N84</f>
        <v>9</v>
      </c>
      <c r="O84" s="109" t="str">
        <f>'Council Raw Data'!O84</f>
        <v>NO</v>
      </c>
      <c r="P84" s="109" t="str">
        <f>'Council Raw Data'!P84</f>
        <v>YES</v>
      </c>
      <c r="Q84" s="109" t="str">
        <f>'Council Raw Data'!Q84</f>
        <v>YES</v>
      </c>
      <c r="R84" s="109" t="str">
        <f>'Council Raw Data'!R84</f>
        <v>NO</v>
      </c>
      <c r="S84" s="109" t="str">
        <f>'Council Raw Data'!S84</f>
        <v>YES</v>
      </c>
      <c r="T84" s="109">
        <f>'Council Raw Data'!T84</f>
        <v>6</v>
      </c>
      <c r="U84" s="110">
        <f>'Council Raw Data'!U84</f>
        <v>0</v>
      </c>
      <c r="V84" s="109">
        <f>'Council Raw Data'!V84</f>
        <v>0</v>
      </c>
      <c r="W84" s="109">
        <f>'Council Raw Data'!W84</f>
        <v>6</v>
      </c>
      <c r="X84" s="109" t="str">
        <f>'Council Raw Data'!X84</f>
        <v>YES</v>
      </c>
      <c r="Y84" s="109"/>
      <c r="Z84" s="109"/>
      <c r="AA84" s="109"/>
      <c r="AB84" s="109"/>
      <c r="AC84" s="109" t="str">
        <f>'Council Raw Data'!Y84</f>
        <v>Not Compliant</v>
      </c>
      <c r="AD84" s="103" t="str">
        <f>IF('Council Raw Data'!Z84="","NO",'Council Raw Data'!Z84)</f>
        <v>NO</v>
      </c>
      <c r="AE84" s="103" t="str">
        <f>IF('Council Raw Data'!AA84="","NO",'Council Raw Data'!AA84)</f>
        <v>NO</v>
      </c>
      <c r="AF84" s="103" t="str">
        <f>IF('Council Raw Data'!AB84="","NO",'Council Raw Data'!AB84)</f>
        <v>NO</v>
      </c>
      <c r="AG84" s="103" t="str">
        <f>IF('Council Raw Data'!AC84="","NO",'Council Raw Data'!AC84)</f>
        <v>NO</v>
      </c>
      <c r="AH84" s="109" t="str">
        <f>'Council Raw Data'!AD84</f>
        <v/>
      </c>
      <c r="AI84" s="109" t="str">
        <f>'Council Raw Data'!AE84</f>
        <v>Neil Pfeifer</v>
      </c>
      <c r="AJ84" s="109" t="str">
        <f>'Council Raw Data'!AF84</f>
        <v>neil.pfeifer@kofc.org</v>
      </c>
      <c r="AK84" s="109" t="str">
        <f>'Council Raw Data'!AG84</f>
        <v>Neil Pfeifer</v>
      </c>
      <c r="AL84" s="111" t="str">
        <f>'Council Raw Data'!AH84</f>
        <v>neil.pfeifer@kofc.org</v>
      </c>
    </row>
    <row r="85" spans="1:38">
      <c r="A85" s="106">
        <f>'Council Raw Data'!A85</f>
        <v>8590</v>
      </c>
      <c r="B85" s="106" t="str">
        <f>'Council Raw Data'!B85</f>
        <v>Holdrege</v>
      </c>
      <c r="C85" s="106" t="str">
        <f>'Council Raw Data'!C85</f>
        <v>Nebraska</v>
      </c>
      <c r="D85" s="106" t="str">
        <f>'Council Raw Data'!D85</f>
        <v>US</v>
      </c>
      <c r="E85" s="106">
        <f>'Council Raw Data'!E85</f>
        <v>29</v>
      </c>
      <c r="F85" s="106" t="str">
        <f>'Council Raw Data'!F85</f>
        <v>609</v>
      </c>
      <c r="G85" s="106" t="str">
        <f>'Council Raw Data'!G85</f>
        <v>Region 5</v>
      </c>
      <c r="H85" s="106" t="str">
        <f>'Council Raw Data'!H85</f>
        <v>P</v>
      </c>
      <c r="I85" s="106" t="str">
        <f>'Council Raw Data'!I85</f>
        <v>Regular</v>
      </c>
      <c r="J85" s="106" t="str">
        <f>'Council Raw Data'!J85</f>
        <v>E</v>
      </c>
      <c r="K85" s="106">
        <f>'Council Raw Data'!K85</f>
        <v>5</v>
      </c>
      <c r="L85" s="107">
        <f>'Council Raw Data'!L85</f>
        <v>0</v>
      </c>
      <c r="M85" s="106">
        <f>'Council Raw Data'!M85</f>
        <v>0</v>
      </c>
      <c r="N85" s="106">
        <f>'Council Raw Data'!N85</f>
        <v>5</v>
      </c>
      <c r="O85" s="106" t="str">
        <f>'Council Raw Data'!O85</f>
        <v>NO</v>
      </c>
      <c r="P85" s="106" t="str">
        <f>'Council Raw Data'!P85</f>
        <v>YES</v>
      </c>
      <c r="Q85" s="106" t="str">
        <f>'Council Raw Data'!Q85</f>
        <v>NO</v>
      </c>
      <c r="R85" s="106" t="str">
        <f>'Council Raw Data'!R85</f>
        <v>NO</v>
      </c>
      <c r="S85" s="106" t="str">
        <f>'Council Raw Data'!S85</f>
        <v>NO</v>
      </c>
      <c r="T85" s="106">
        <f>'Council Raw Data'!T85</f>
        <v>6</v>
      </c>
      <c r="U85" s="107">
        <f>'Council Raw Data'!U85</f>
        <v>0</v>
      </c>
      <c r="V85" s="106">
        <f>'Council Raw Data'!V85</f>
        <v>0</v>
      </c>
      <c r="W85" s="106">
        <f>'Council Raw Data'!W85</f>
        <v>6</v>
      </c>
      <c r="X85" s="106" t="str">
        <f>'Council Raw Data'!X85</f>
        <v>YES</v>
      </c>
      <c r="Y85" s="106"/>
      <c r="Z85" s="106"/>
      <c r="AA85" s="106"/>
      <c r="AB85" s="106"/>
      <c r="AC85" s="106" t="str">
        <f>'Council Raw Data'!Y85</f>
        <v>Not Compliant</v>
      </c>
      <c r="AD85" s="103" t="str">
        <f>IF('Council Raw Data'!Z85="","NO",'Council Raw Data'!Z85)</f>
        <v>NO</v>
      </c>
      <c r="AE85" s="103" t="str">
        <f>IF('Council Raw Data'!AA85="","NO",'Council Raw Data'!AA85)</f>
        <v>NO</v>
      </c>
      <c r="AF85" s="103" t="str">
        <f>IF('Council Raw Data'!AB85="","NO",'Council Raw Data'!AB85)</f>
        <v>NO</v>
      </c>
      <c r="AG85" s="103" t="str">
        <f>IF('Council Raw Data'!AC85="","NO",'Council Raw Data'!AC85)</f>
        <v>NO</v>
      </c>
      <c r="AH85" s="106" t="str">
        <f>'Council Raw Data'!AD85</f>
        <v/>
      </c>
      <c r="AI85" s="106" t="str">
        <f>'Council Raw Data'!AE85</f>
        <v>Anthony Swanson</v>
      </c>
      <c r="AJ85" s="106" t="str">
        <f>'Council Raw Data'!AF85</f>
        <v>anthony.swanson@kofc.org</v>
      </c>
      <c r="AK85" s="106" t="str">
        <f>'Council Raw Data'!AG85</f>
        <v>Michael Scholz</v>
      </c>
      <c r="AL85" s="108" t="str">
        <f>'Council Raw Data'!AH85</f>
        <v>michael.scholz@kofc.org</v>
      </c>
    </row>
    <row r="86" spans="1:38">
      <c r="A86" s="109">
        <f>'Council Raw Data'!A86</f>
        <v>8625</v>
      </c>
      <c r="B86" s="109" t="str">
        <f>'Council Raw Data'!B86</f>
        <v>Valparaiso</v>
      </c>
      <c r="C86" s="109" t="str">
        <f>'Council Raw Data'!C86</f>
        <v>Nebraska</v>
      </c>
      <c r="D86" s="109" t="str">
        <f>'Council Raw Data'!D86</f>
        <v>US</v>
      </c>
      <c r="E86" s="109">
        <f>'Council Raw Data'!E86</f>
        <v>37</v>
      </c>
      <c r="F86" s="109" t="str">
        <f>'Council Raw Data'!F86</f>
        <v>3303</v>
      </c>
      <c r="G86" s="109" t="str">
        <f>'Council Raw Data'!G86</f>
        <v>Region 1</v>
      </c>
      <c r="H86" s="109" t="str">
        <f>'Council Raw Data'!H86</f>
        <v>A</v>
      </c>
      <c r="I86" s="109" t="str">
        <f>'Council Raw Data'!I86</f>
        <v>Regular</v>
      </c>
      <c r="J86" s="109" t="str">
        <f>'Council Raw Data'!J86</f>
        <v>E</v>
      </c>
      <c r="K86" s="109">
        <f>'Council Raw Data'!K86</f>
        <v>9</v>
      </c>
      <c r="L86" s="110">
        <f>'Council Raw Data'!L86</f>
        <v>0</v>
      </c>
      <c r="M86" s="109">
        <f>'Council Raw Data'!M86</f>
        <v>0</v>
      </c>
      <c r="N86" s="109">
        <f>'Council Raw Data'!N86</f>
        <v>9</v>
      </c>
      <c r="O86" s="109" t="str">
        <f>'Council Raw Data'!O86</f>
        <v>NO</v>
      </c>
      <c r="P86" s="109" t="str">
        <f>'Council Raw Data'!P86</f>
        <v>NO</v>
      </c>
      <c r="Q86" s="109" t="str">
        <f>'Council Raw Data'!Q86</f>
        <v>NO</v>
      </c>
      <c r="R86" s="109" t="str">
        <f>'Council Raw Data'!R86</f>
        <v>NO</v>
      </c>
      <c r="S86" s="109" t="str">
        <f>'Council Raw Data'!S86</f>
        <v>YES</v>
      </c>
      <c r="T86" s="109">
        <f>'Council Raw Data'!T86</f>
        <v>8</v>
      </c>
      <c r="U86" s="110">
        <f>'Council Raw Data'!U86</f>
        <v>0</v>
      </c>
      <c r="V86" s="109">
        <f>'Council Raw Data'!V86</f>
        <v>0</v>
      </c>
      <c r="W86" s="109">
        <f>'Council Raw Data'!W86</f>
        <v>8</v>
      </c>
      <c r="X86" s="109" t="str">
        <f>'Council Raw Data'!X86</f>
        <v>NO</v>
      </c>
      <c r="Y86" s="109"/>
      <c r="Z86" s="109"/>
      <c r="AA86" s="109"/>
      <c r="AB86" s="109"/>
      <c r="AC86" s="109" t="str">
        <f>'Council Raw Data'!Y86</f>
        <v>Not Compliant</v>
      </c>
      <c r="AD86" s="103" t="str">
        <f>IF('Council Raw Data'!Z86="","NO",'Council Raw Data'!Z86)</f>
        <v>NO</v>
      </c>
      <c r="AE86" s="103" t="str">
        <f>IF('Council Raw Data'!AA86="","NO",'Council Raw Data'!AA86)</f>
        <v>NO</v>
      </c>
      <c r="AF86" s="103" t="str">
        <f>IF('Council Raw Data'!AB86="","NO",'Council Raw Data'!AB86)</f>
        <v>NO</v>
      </c>
      <c r="AG86" s="103" t="str">
        <f>IF('Council Raw Data'!AC86="","NO",'Council Raw Data'!AC86)</f>
        <v>NO</v>
      </c>
      <c r="AH86" s="109" t="str">
        <f>'Council Raw Data'!AD86</f>
        <v/>
      </c>
      <c r="AI86" s="109" t="str">
        <f>'Council Raw Data'!AE86</f>
        <v>Anthony Swanson</v>
      </c>
      <c r="AJ86" s="109" t="str">
        <f>'Council Raw Data'!AF86</f>
        <v>anthony.swanson@kofc.org</v>
      </c>
      <c r="AK86" s="109" t="str">
        <f>'Council Raw Data'!AG86</f>
        <v>David St Hilaire</v>
      </c>
      <c r="AL86" s="111" t="str">
        <f>'Council Raw Data'!AH86</f>
        <v>david.st.hilaire@kofc.org</v>
      </c>
    </row>
    <row r="87" spans="1:38">
      <c r="A87" s="106">
        <f>'Council Raw Data'!A87</f>
        <v>8889</v>
      </c>
      <c r="B87" s="106" t="str">
        <f>'Council Raw Data'!B87</f>
        <v>Brainard</v>
      </c>
      <c r="C87" s="106" t="str">
        <f>'Council Raw Data'!C87</f>
        <v>Nebraska</v>
      </c>
      <c r="D87" s="106" t="str">
        <f>'Council Raw Data'!D87</f>
        <v>US</v>
      </c>
      <c r="E87" s="106">
        <f>'Council Raw Data'!E87</f>
        <v>37</v>
      </c>
      <c r="F87" s="106" t="str">
        <f>'Council Raw Data'!F87</f>
        <v>3301</v>
      </c>
      <c r="G87" s="106" t="str">
        <f>'Council Raw Data'!G87</f>
        <v>Region 1</v>
      </c>
      <c r="H87" s="106" t="str">
        <f>'Council Raw Data'!H87</f>
        <v>A</v>
      </c>
      <c r="I87" s="106" t="str">
        <f>'Council Raw Data'!I87</f>
        <v>Regular</v>
      </c>
      <c r="J87" s="106" t="str">
        <f>'Council Raw Data'!J87</f>
        <v>E</v>
      </c>
      <c r="K87" s="106">
        <f>'Council Raw Data'!K87</f>
        <v>5</v>
      </c>
      <c r="L87" s="107">
        <f>'Council Raw Data'!L87</f>
        <v>0</v>
      </c>
      <c r="M87" s="106">
        <f>'Council Raw Data'!M87</f>
        <v>0</v>
      </c>
      <c r="N87" s="106">
        <f>'Council Raw Data'!N87</f>
        <v>5</v>
      </c>
      <c r="O87" s="106" t="str">
        <f>'Council Raw Data'!O87</f>
        <v>NO</v>
      </c>
      <c r="P87" s="106" t="str">
        <f>'Council Raw Data'!P87</f>
        <v>YES</v>
      </c>
      <c r="Q87" s="106" t="str">
        <f>'Council Raw Data'!Q87</f>
        <v>YES</v>
      </c>
      <c r="R87" s="106" t="str">
        <f>'Council Raw Data'!R87</f>
        <v>NO</v>
      </c>
      <c r="S87" s="106" t="str">
        <f>'Council Raw Data'!S87</f>
        <v>YES</v>
      </c>
      <c r="T87" s="106">
        <f>'Council Raw Data'!T87</f>
        <v>5</v>
      </c>
      <c r="U87" s="107">
        <f>'Council Raw Data'!U87</f>
        <v>0</v>
      </c>
      <c r="V87" s="106">
        <f>'Council Raw Data'!V87</f>
        <v>0</v>
      </c>
      <c r="W87" s="106">
        <f>'Council Raw Data'!W87</f>
        <v>5</v>
      </c>
      <c r="X87" s="106" t="str">
        <f>'Council Raw Data'!X87</f>
        <v>NO</v>
      </c>
      <c r="Y87" s="106"/>
      <c r="Z87" s="106"/>
      <c r="AA87" s="106"/>
      <c r="AB87" s="106"/>
      <c r="AC87" s="106" t="str">
        <f>'Council Raw Data'!Y87</f>
        <v>Compliant</v>
      </c>
      <c r="AD87" s="103" t="str">
        <f>IF('Council Raw Data'!Z87="","NO",'Council Raw Data'!Z87)</f>
        <v>NO</v>
      </c>
      <c r="AE87" s="103" t="str">
        <f>IF('Council Raw Data'!AA87="","NO",'Council Raw Data'!AA87)</f>
        <v>NO</v>
      </c>
      <c r="AF87" s="103" t="str">
        <f>IF('Council Raw Data'!AB87="","NO",'Council Raw Data'!AB87)</f>
        <v>NO</v>
      </c>
      <c r="AG87" s="103" t="str">
        <f>IF('Council Raw Data'!AC87="","NO",'Council Raw Data'!AC87)</f>
        <v>NO</v>
      </c>
      <c r="AH87" s="106" t="str">
        <f>'Council Raw Data'!AD87</f>
        <v/>
      </c>
      <c r="AI87" s="106" t="str">
        <f>'Council Raw Data'!AE87</f>
        <v>Anthony Swanson</v>
      </c>
      <c r="AJ87" s="106" t="str">
        <f>'Council Raw Data'!AF87</f>
        <v>anthony.swanson@kofc.org</v>
      </c>
      <c r="AK87" s="106" t="str">
        <f>'Council Raw Data'!AG87</f>
        <v>Ian Ollis</v>
      </c>
      <c r="AL87" s="108" t="str">
        <f>'Council Raw Data'!AH87</f>
        <v>ian.ollis@kofc.org</v>
      </c>
    </row>
    <row r="88" spans="1:38">
      <c r="A88" s="109">
        <f>'Council Raw Data'!A88</f>
        <v>8986</v>
      </c>
      <c r="B88" s="109" t="str">
        <f>'Council Raw Data'!B88</f>
        <v>Madison</v>
      </c>
      <c r="C88" s="109" t="str">
        <f>'Council Raw Data'!C88</f>
        <v>Nebraska</v>
      </c>
      <c r="D88" s="109" t="str">
        <f>'Council Raw Data'!D88</f>
        <v>US</v>
      </c>
      <c r="E88" s="109">
        <f>'Council Raw Data'!E88</f>
        <v>18</v>
      </c>
      <c r="F88" s="109" t="str">
        <f>'Council Raw Data'!F88</f>
        <v>606</v>
      </c>
      <c r="G88" s="109" t="str">
        <f>'Council Raw Data'!G88</f>
        <v>Region 2</v>
      </c>
      <c r="H88" s="109" t="str">
        <f>'Council Raw Data'!H88</f>
        <v>A</v>
      </c>
      <c r="I88" s="109" t="str">
        <f>'Council Raw Data'!I88</f>
        <v>Regular</v>
      </c>
      <c r="J88" s="109" t="str">
        <f>'Council Raw Data'!J88</f>
        <v>E</v>
      </c>
      <c r="K88" s="109">
        <f>'Council Raw Data'!K88</f>
        <v>6</v>
      </c>
      <c r="L88" s="110">
        <f>'Council Raw Data'!L88</f>
        <v>0</v>
      </c>
      <c r="M88" s="109">
        <f>'Council Raw Data'!M88</f>
        <v>0</v>
      </c>
      <c r="N88" s="109">
        <f>'Council Raw Data'!N88</f>
        <v>6</v>
      </c>
      <c r="O88" s="109" t="str">
        <f>'Council Raw Data'!O88</f>
        <v>NO</v>
      </c>
      <c r="P88" s="109" t="str">
        <f>'Council Raw Data'!P88</f>
        <v>NO</v>
      </c>
      <c r="Q88" s="109" t="str">
        <f>'Council Raw Data'!Q88</f>
        <v>NO</v>
      </c>
      <c r="R88" s="109" t="str">
        <f>'Council Raw Data'!R88</f>
        <v>NO</v>
      </c>
      <c r="S88" s="109" t="str">
        <f>'Council Raw Data'!S88</f>
        <v>NO</v>
      </c>
      <c r="T88" s="109">
        <f>'Council Raw Data'!T88</f>
        <v>5</v>
      </c>
      <c r="U88" s="110">
        <f>'Council Raw Data'!U88</f>
        <v>0</v>
      </c>
      <c r="V88" s="109">
        <f>'Council Raw Data'!V88</f>
        <v>0</v>
      </c>
      <c r="W88" s="109">
        <f>'Council Raw Data'!W88</f>
        <v>5</v>
      </c>
      <c r="X88" s="109" t="str">
        <f>'Council Raw Data'!X88</f>
        <v>YES</v>
      </c>
      <c r="Y88" s="109"/>
      <c r="Z88" s="109"/>
      <c r="AA88" s="109"/>
      <c r="AB88" s="109"/>
      <c r="AC88" s="109" t="str">
        <f>'Council Raw Data'!Y88</f>
        <v>Not Compliant</v>
      </c>
      <c r="AD88" s="103" t="str">
        <f>IF('Council Raw Data'!Z88="","NO",'Council Raw Data'!Z88)</f>
        <v>NO</v>
      </c>
      <c r="AE88" s="103" t="str">
        <f>IF('Council Raw Data'!AA88="","NO",'Council Raw Data'!AA88)</f>
        <v>NO</v>
      </c>
      <c r="AF88" s="103" t="str">
        <f>IF('Council Raw Data'!AB88="","NO",'Council Raw Data'!AB88)</f>
        <v>NO</v>
      </c>
      <c r="AG88" s="103" t="str">
        <f>IF('Council Raw Data'!AC88="","NO",'Council Raw Data'!AC88)</f>
        <v>NO</v>
      </c>
      <c r="AH88" s="109" t="str">
        <f>'Council Raw Data'!AD88</f>
        <v/>
      </c>
      <c r="AI88" s="109" t="str">
        <f>'Council Raw Data'!AE88</f>
        <v>Neil Pfeifer</v>
      </c>
      <c r="AJ88" s="109" t="str">
        <f>'Council Raw Data'!AF88</f>
        <v>neil.pfeifer@kofc.org</v>
      </c>
      <c r="AK88" s="109" t="str">
        <f>'Council Raw Data'!AG88</f>
        <v>Neil Pfeifer</v>
      </c>
      <c r="AL88" s="111" t="str">
        <f>'Council Raw Data'!AH88</f>
        <v>neil.pfeifer@kofc.org</v>
      </c>
    </row>
    <row r="89" spans="1:38">
      <c r="A89" s="106">
        <f>'Council Raw Data'!A89</f>
        <v>9264</v>
      </c>
      <c r="B89" s="106" t="str">
        <f>'Council Raw Data'!B89</f>
        <v>Columbus</v>
      </c>
      <c r="C89" s="106" t="str">
        <f>'Council Raw Data'!C89</f>
        <v>Nebraska</v>
      </c>
      <c r="D89" s="106" t="str">
        <f>'Council Raw Data'!D89</f>
        <v>US</v>
      </c>
      <c r="E89" s="106">
        <f>'Council Raw Data'!E89</f>
        <v>19</v>
      </c>
      <c r="F89" s="106" t="str">
        <f>'Council Raw Data'!F89</f>
        <v>605</v>
      </c>
      <c r="G89" s="106" t="str">
        <f>'Council Raw Data'!G89</f>
        <v>Region 2</v>
      </c>
      <c r="H89" s="106" t="str">
        <f>'Council Raw Data'!H89</f>
        <v>A</v>
      </c>
      <c r="I89" s="106" t="str">
        <f>'Council Raw Data'!I89</f>
        <v>Regular</v>
      </c>
      <c r="J89" s="106" t="str">
        <f>'Council Raw Data'!J89</f>
        <v>E</v>
      </c>
      <c r="K89" s="106">
        <f>'Council Raw Data'!K89</f>
        <v>15</v>
      </c>
      <c r="L89" s="107">
        <f>'Council Raw Data'!L89</f>
        <v>6.6666666666666666E-2</v>
      </c>
      <c r="M89" s="106">
        <f>'Council Raw Data'!M89</f>
        <v>1</v>
      </c>
      <c r="N89" s="106">
        <f>'Council Raw Data'!N89</f>
        <v>14</v>
      </c>
      <c r="O89" s="106" t="str">
        <f>'Council Raw Data'!O89</f>
        <v>NO</v>
      </c>
      <c r="P89" s="106" t="str">
        <f>'Council Raw Data'!P89</f>
        <v>YES</v>
      </c>
      <c r="Q89" s="106" t="str">
        <f>'Council Raw Data'!Q89</f>
        <v>YES</v>
      </c>
      <c r="R89" s="106" t="str">
        <f>'Council Raw Data'!R89</f>
        <v>NO</v>
      </c>
      <c r="S89" s="106" t="str">
        <f>'Council Raw Data'!S89</f>
        <v>YES</v>
      </c>
      <c r="T89" s="106">
        <f>'Council Raw Data'!T89</f>
        <v>12</v>
      </c>
      <c r="U89" s="107">
        <f>'Council Raw Data'!U89</f>
        <v>0</v>
      </c>
      <c r="V89" s="106">
        <f>'Council Raw Data'!V89</f>
        <v>0</v>
      </c>
      <c r="W89" s="106">
        <f>'Council Raw Data'!W89</f>
        <v>12</v>
      </c>
      <c r="X89" s="106" t="str">
        <f>'Council Raw Data'!X89</f>
        <v>YES</v>
      </c>
      <c r="Y89" s="106"/>
      <c r="Z89" s="106"/>
      <c r="AA89" s="106"/>
      <c r="AB89" s="106"/>
      <c r="AC89" s="106" t="str">
        <f>'Council Raw Data'!Y89</f>
        <v>Compliant</v>
      </c>
      <c r="AD89" s="103" t="str">
        <f>IF('Council Raw Data'!Z89="","NO",'Council Raw Data'!Z89)</f>
        <v>NO</v>
      </c>
      <c r="AE89" s="103" t="str">
        <f>IF('Council Raw Data'!AA89="","NO",'Council Raw Data'!AA89)</f>
        <v>NO</v>
      </c>
      <c r="AF89" s="103" t="str">
        <f>IF('Council Raw Data'!AB89="","NO",'Council Raw Data'!AB89)</f>
        <v>NO</v>
      </c>
      <c r="AG89" s="103" t="str">
        <f>IF('Council Raw Data'!AC89="","NO",'Council Raw Data'!AC89)</f>
        <v>NO</v>
      </c>
      <c r="AH89" s="106" t="str">
        <f>'Council Raw Data'!AD89</f>
        <v/>
      </c>
      <c r="AI89" s="106" t="str">
        <f>'Council Raw Data'!AE89</f>
        <v>Neil Pfeifer</v>
      </c>
      <c r="AJ89" s="106" t="str">
        <f>'Council Raw Data'!AF89</f>
        <v>neil.pfeifer@kofc.org</v>
      </c>
      <c r="AK89" s="106" t="str">
        <f>'Council Raw Data'!AG89</f>
        <v>Joseph Haschke</v>
      </c>
      <c r="AL89" s="108" t="str">
        <f>'Council Raw Data'!AH89</f>
        <v>joseph.haschke@kofc.org</v>
      </c>
    </row>
    <row r="90" spans="1:38">
      <c r="A90" s="109">
        <f>'Council Raw Data'!A90</f>
        <v>9518</v>
      </c>
      <c r="B90" s="109" t="str">
        <f>'Council Raw Data'!B90</f>
        <v>Ralston</v>
      </c>
      <c r="C90" s="109" t="str">
        <f>'Council Raw Data'!C90</f>
        <v>Nebraska</v>
      </c>
      <c r="D90" s="109" t="str">
        <f>'Council Raw Data'!D90</f>
        <v>US</v>
      </c>
      <c r="E90" s="109">
        <f>'Council Raw Data'!E90</f>
        <v>6</v>
      </c>
      <c r="F90" s="109" t="str">
        <f>'Council Raw Data'!F90</f>
        <v>3431</v>
      </c>
      <c r="G90" s="109" t="str">
        <f>'Council Raw Data'!G90</f>
        <v>Region 7</v>
      </c>
      <c r="H90" s="109" t="str">
        <f>'Council Raw Data'!H90</f>
        <v>A</v>
      </c>
      <c r="I90" s="109" t="str">
        <f>'Council Raw Data'!I90</f>
        <v>Regular</v>
      </c>
      <c r="J90" s="109" t="str">
        <f>'Council Raw Data'!J90</f>
        <v>E</v>
      </c>
      <c r="K90" s="109">
        <f>'Council Raw Data'!K90</f>
        <v>15</v>
      </c>
      <c r="L90" s="110">
        <f>'Council Raw Data'!L90</f>
        <v>0.2</v>
      </c>
      <c r="M90" s="109">
        <f>'Council Raw Data'!M90</f>
        <v>3</v>
      </c>
      <c r="N90" s="109">
        <f>'Council Raw Data'!N90</f>
        <v>12</v>
      </c>
      <c r="O90" s="109" t="str">
        <f>'Council Raw Data'!O90</f>
        <v>NO</v>
      </c>
      <c r="P90" s="109" t="str">
        <f>'Council Raw Data'!P90</f>
        <v>YES</v>
      </c>
      <c r="Q90" s="109" t="str">
        <f>'Council Raw Data'!Q90</f>
        <v>YES</v>
      </c>
      <c r="R90" s="109" t="str">
        <f>'Council Raw Data'!R90</f>
        <v>NO</v>
      </c>
      <c r="S90" s="109" t="str">
        <f>'Council Raw Data'!S90</f>
        <v>YES</v>
      </c>
      <c r="T90" s="109">
        <f>'Council Raw Data'!T90</f>
        <v>15</v>
      </c>
      <c r="U90" s="110">
        <f>'Council Raw Data'!U90</f>
        <v>0</v>
      </c>
      <c r="V90" s="109">
        <f>'Council Raw Data'!V90</f>
        <v>0</v>
      </c>
      <c r="W90" s="109">
        <f>'Council Raw Data'!W90</f>
        <v>15</v>
      </c>
      <c r="X90" s="109" t="str">
        <f>'Council Raw Data'!X90</f>
        <v>YES</v>
      </c>
      <c r="Y90" s="109"/>
      <c r="Z90" s="109"/>
      <c r="AA90" s="109"/>
      <c r="AB90" s="109"/>
      <c r="AC90" s="109" t="str">
        <f>'Council Raw Data'!Y90</f>
        <v>Not Compliant</v>
      </c>
      <c r="AD90" s="103" t="str">
        <f>IF('Council Raw Data'!Z90="","NO",'Council Raw Data'!Z90)</f>
        <v>NO</v>
      </c>
      <c r="AE90" s="103" t="str">
        <f>IF('Council Raw Data'!AA90="","NO",'Council Raw Data'!AA90)</f>
        <v>NO</v>
      </c>
      <c r="AF90" s="103" t="str">
        <f>IF('Council Raw Data'!AB90="","NO",'Council Raw Data'!AB90)</f>
        <v>NO</v>
      </c>
      <c r="AG90" s="103" t="str">
        <f>IF('Council Raw Data'!AC90="","NO",'Council Raw Data'!AC90)</f>
        <v>NO</v>
      </c>
      <c r="AH90" s="109" t="str">
        <f>'Council Raw Data'!AD90</f>
        <v/>
      </c>
      <c r="AI90" s="109" t="str">
        <f>'Council Raw Data'!AE90</f>
        <v>Neil Pfeifer</v>
      </c>
      <c r="AJ90" s="109" t="str">
        <f>'Council Raw Data'!AF90</f>
        <v>neil.pfeifer@kofc.org</v>
      </c>
      <c r="AK90" s="109" t="str">
        <f>'Council Raw Data'!AG90</f>
        <v>Neil Pfeifer</v>
      </c>
      <c r="AL90" s="111" t="str">
        <f>'Council Raw Data'!AH90</f>
        <v>neil.pfeifer@kofc.org</v>
      </c>
    </row>
    <row r="91" spans="1:38">
      <c r="A91" s="106">
        <f>'Council Raw Data'!A91</f>
        <v>9562</v>
      </c>
      <c r="B91" s="106" t="str">
        <f>'Council Raw Data'!B91</f>
        <v>Grand Island</v>
      </c>
      <c r="C91" s="106" t="str">
        <f>'Council Raw Data'!C91</f>
        <v>Nebraska</v>
      </c>
      <c r="D91" s="106" t="str">
        <f>'Council Raw Data'!D91</f>
        <v>US</v>
      </c>
      <c r="E91" s="106">
        <f>'Council Raw Data'!E91</f>
        <v>22</v>
      </c>
      <c r="F91" s="106" t="str">
        <f>'Council Raw Data'!F91</f>
        <v>601</v>
      </c>
      <c r="G91" s="106" t="str">
        <f>'Council Raw Data'!G91</f>
        <v>Region 4</v>
      </c>
      <c r="H91" s="106" t="str">
        <f>'Council Raw Data'!H91</f>
        <v>A</v>
      </c>
      <c r="I91" s="106" t="str">
        <f>'Council Raw Data'!I91</f>
        <v>Regular</v>
      </c>
      <c r="J91" s="106" t="str">
        <f>'Council Raw Data'!J91</f>
        <v>E</v>
      </c>
      <c r="K91" s="106">
        <f>'Council Raw Data'!K91</f>
        <v>11</v>
      </c>
      <c r="L91" s="107">
        <f>'Council Raw Data'!L91</f>
        <v>0</v>
      </c>
      <c r="M91" s="106">
        <f>'Council Raw Data'!M91</f>
        <v>0</v>
      </c>
      <c r="N91" s="106">
        <f>'Council Raw Data'!N91</f>
        <v>11</v>
      </c>
      <c r="O91" s="106" t="str">
        <f>'Council Raw Data'!O91</f>
        <v>NO</v>
      </c>
      <c r="P91" s="106" t="str">
        <f>'Council Raw Data'!P91</f>
        <v>YES</v>
      </c>
      <c r="Q91" s="106" t="str">
        <f>'Council Raw Data'!Q91</f>
        <v>YES</v>
      </c>
      <c r="R91" s="106" t="str">
        <f>'Council Raw Data'!R91</f>
        <v>NO</v>
      </c>
      <c r="S91" s="106" t="str">
        <f>'Council Raw Data'!S91</f>
        <v>YES</v>
      </c>
      <c r="T91" s="106">
        <f>'Council Raw Data'!T91</f>
        <v>7</v>
      </c>
      <c r="U91" s="107">
        <f>'Council Raw Data'!U91</f>
        <v>0</v>
      </c>
      <c r="V91" s="106">
        <f>'Council Raw Data'!V91</f>
        <v>0</v>
      </c>
      <c r="W91" s="106">
        <f>'Council Raw Data'!W91</f>
        <v>7</v>
      </c>
      <c r="X91" s="106" t="str">
        <f>'Council Raw Data'!X91</f>
        <v>NO</v>
      </c>
      <c r="Y91" s="106"/>
      <c r="Z91" s="106"/>
      <c r="AA91" s="106"/>
      <c r="AB91" s="106"/>
      <c r="AC91" s="106" t="str">
        <f>'Council Raw Data'!Y91</f>
        <v>Not Compliant</v>
      </c>
      <c r="AD91" s="103" t="str">
        <f>IF('Council Raw Data'!Z91="","NO",'Council Raw Data'!Z91)</f>
        <v>NO</v>
      </c>
      <c r="AE91" s="103" t="str">
        <f>IF('Council Raw Data'!AA91="","NO",'Council Raw Data'!AA91)</f>
        <v>NO</v>
      </c>
      <c r="AF91" s="103" t="str">
        <f>IF('Council Raw Data'!AB91="","NO",'Council Raw Data'!AB91)</f>
        <v>NO</v>
      </c>
      <c r="AG91" s="103" t="str">
        <f>IF('Council Raw Data'!AC91="","NO",'Council Raw Data'!AC91)</f>
        <v>NO</v>
      </c>
      <c r="AH91" s="106" t="str">
        <f>'Council Raw Data'!AD91</f>
        <v/>
      </c>
      <c r="AI91" s="106" t="str">
        <f>'Council Raw Data'!AE91</f>
        <v>Anthony Swanson</v>
      </c>
      <c r="AJ91" s="106" t="str">
        <f>'Council Raw Data'!AF91</f>
        <v>anthony.swanson@kofc.org</v>
      </c>
      <c r="AK91" s="106" t="str">
        <f>'Council Raw Data'!AG91</f>
        <v>Aaron Schock</v>
      </c>
      <c r="AL91" s="108" t="str">
        <f>'Council Raw Data'!AH91</f>
        <v>aaron.schock@kofc.org</v>
      </c>
    </row>
    <row r="92" spans="1:38">
      <c r="A92" s="109">
        <f>'Council Raw Data'!A92</f>
        <v>9563</v>
      </c>
      <c r="B92" s="109" t="str">
        <f>'Council Raw Data'!B92</f>
        <v>Lincoln</v>
      </c>
      <c r="C92" s="109" t="str">
        <f>'Council Raw Data'!C92</f>
        <v>Nebraska</v>
      </c>
      <c r="D92" s="109" t="str">
        <f>'Council Raw Data'!D92</f>
        <v>US</v>
      </c>
      <c r="E92" s="109">
        <f>'Council Raw Data'!E92</f>
        <v>33</v>
      </c>
      <c r="F92" s="109" t="str">
        <f>'Council Raw Data'!F92</f>
        <v>3640</v>
      </c>
      <c r="G92" s="109" t="str">
        <f>'Council Raw Data'!G92</f>
        <v>Region 1</v>
      </c>
      <c r="H92" s="109" t="str">
        <f>'Council Raw Data'!H92</f>
        <v>A</v>
      </c>
      <c r="I92" s="109" t="str">
        <f>'Council Raw Data'!I92</f>
        <v>Regular</v>
      </c>
      <c r="J92" s="109" t="str">
        <f>'Council Raw Data'!J92</f>
        <v>E</v>
      </c>
      <c r="K92" s="109">
        <f>'Council Raw Data'!K92</f>
        <v>14</v>
      </c>
      <c r="L92" s="110">
        <f>'Council Raw Data'!L92</f>
        <v>0</v>
      </c>
      <c r="M92" s="109">
        <f>'Council Raw Data'!M92</f>
        <v>0</v>
      </c>
      <c r="N92" s="109">
        <f>'Council Raw Data'!N92</f>
        <v>14</v>
      </c>
      <c r="O92" s="109" t="str">
        <f>'Council Raw Data'!O92</f>
        <v>NO</v>
      </c>
      <c r="P92" s="109" t="str">
        <f>'Council Raw Data'!P92</f>
        <v>YES</v>
      </c>
      <c r="Q92" s="109" t="str">
        <f>'Council Raw Data'!Q92</f>
        <v>YES</v>
      </c>
      <c r="R92" s="109" t="str">
        <f>'Council Raw Data'!R92</f>
        <v>NO</v>
      </c>
      <c r="S92" s="109" t="str">
        <f>'Council Raw Data'!S92</f>
        <v>YES</v>
      </c>
      <c r="T92" s="109">
        <f>'Council Raw Data'!T92</f>
        <v>14</v>
      </c>
      <c r="U92" s="110">
        <f>'Council Raw Data'!U92</f>
        <v>0</v>
      </c>
      <c r="V92" s="109">
        <f>'Council Raw Data'!V92</f>
        <v>0</v>
      </c>
      <c r="W92" s="109">
        <f>'Council Raw Data'!W92</f>
        <v>14</v>
      </c>
      <c r="X92" s="109" t="str">
        <f>'Council Raw Data'!X92</f>
        <v>YES</v>
      </c>
      <c r="Y92" s="109"/>
      <c r="Z92" s="109"/>
      <c r="AA92" s="109"/>
      <c r="AB92" s="109"/>
      <c r="AC92" s="109" t="str">
        <f>'Council Raw Data'!Y92</f>
        <v>Compliant</v>
      </c>
      <c r="AD92" s="103" t="str">
        <f>IF('Council Raw Data'!Z92="","NO",'Council Raw Data'!Z92)</f>
        <v>NO</v>
      </c>
      <c r="AE92" s="103" t="str">
        <f>IF('Council Raw Data'!AA92="","NO",'Council Raw Data'!AA92)</f>
        <v>NO</v>
      </c>
      <c r="AF92" s="103" t="str">
        <f>IF('Council Raw Data'!AB92="","NO",'Council Raw Data'!AB92)</f>
        <v>NO</v>
      </c>
      <c r="AG92" s="103" t="str">
        <f>IF('Council Raw Data'!AC92="","NO",'Council Raw Data'!AC92)</f>
        <v>NO</v>
      </c>
      <c r="AH92" s="109" t="str">
        <f>'Council Raw Data'!AD92</f>
        <v/>
      </c>
      <c r="AI92" s="109" t="str">
        <f>'Council Raw Data'!AE92</f>
        <v>Anthony Swanson</v>
      </c>
      <c r="AJ92" s="109" t="str">
        <f>'Council Raw Data'!AF92</f>
        <v>anthony.swanson@kofc.org</v>
      </c>
      <c r="AK92" s="109" t="str">
        <f>'Council Raw Data'!AG92</f>
        <v>Tanner Lockhorn</v>
      </c>
      <c r="AL92" s="111" t="str">
        <f>'Council Raw Data'!AH92</f>
        <v>tanner.lockhorn@kofc.org</v>
      </c>
    </row>
    <row r="93" spans="1:38">
      <c r="A93" s="106">
        <f>'Council Raw Data'!A93</f>
        <v>9704</v>
      </c>
      <c r="B93" s="106" t="str">
        <f>'Council Raw Data'!B93</f>
        <v>Lincoln</v>
      </c>
      <c r="C93" s="106" t="str">
        <f>'Council Raw Data'!C93</f>
        <v>Nebraska</v>
      </c>
      <c r="D93" s="106" t="str">
        <f>'Council Raw Data'!D93</f>
        <v>US</v>
      </c>
      <c r="E93" s="106">
        <f>'Council Raw Data'!E93</f>
        <v>9</v>
      </c>
      <c r="F93" s="106" t="str">
        <f>'Council Raw Data'!F93</f>
        <v>595</v>
      </c>
      <c r="G93" s="106" t="str">
        <f>'Council Raw Data'!G93</f>
        <v>Region 1</v>
      </c>
      <c r="H93" s="106" t="str">
        <f>'Council Raw Data'!H93</f>
        <v>A</v>
      </c>
      <c r="I93" s="106" t="str">
        <f>'Council Raw Data'!I93</f>
        <v>Regular</v>
      </c>
      <c r="J93" s="106" t="str">
        <f>'Council Raw Data'!J93</f>
        <v>E</v>
      </c>
      <c r="K93" s="106">
        <f>'Council Raw Data'!K93</f>
        <v>5</v>
      </c>
      <c r="L93" s="107">
        <f>'Council Raw Data'!L93</f>
        <v>0</v>
      </c>
      <c r="M93" s="106">
        <f>'Council Raw Data'!M93</f>
        <v>0</v>
      </c>
      <c r="N93" s="106">
        <f>'Council Raw Data'!N93</f>
        <v>5</v>
      </c>
      <c r="O93" s="106" t="str">
        <f>'Council Raw Data'!O93</f>
        <v>NO</v>
      </c>
      <c r="P93" s="106" t="str">
        <f>'Council Raw Data'!P93</f>
        <v>YES</v>
      </c>
      <c r="Q93" s="106" t="str">
        <f>'Council Raw Data'!Q93</f>
        <v>YES</v>
      </c>
      <c r="R93" s="106" t="str">
        <f>'Council Raw Data'!R93</f>
        <v>NO</v>
      </c>
      <c r="S93" s="106" t="str">
        <f>'Council Raw Data'!S93</f>
        <v>YES</v>
      </c>
      <c r="T93" s="106">
        <f>'Council Raw Data'!T93</f>
        <v>5</v>
      </c>
      <c r="U93" s="107">
        <f>'Council Raw Data'!U93</f>
        <v>0</v>
      </c>
      <c r="V93" s="106">
        <f>'Council Raw Data'!V93</f>
        <v>0</v>
      </c>
      <c r="W93" s="106">
        <f>'Council Raw Data'!W93</f>
        <v>5</v>
      </c>
      <c r="X93" s="106" t="str">
        <f>'Council Raw Data'!X93</f>
        <v>YES</v>
      </c>
      <c r="Y93" s="106"/>
      <c r="Z93" s="106"/>
      <c r="AA93" s="106"/>
      <c r="AB93" s="106"/>
      <c r="AC93" s="106" t="str">
        <f>'Council Raw Data'!Y93</f>
        <v>Compliant</v>
      </c>
      <c r="AD93" s="103" t="str">
        <f>IF('Council Raw Data'!Z93="","NO",'Council Raw Data'!Z93)</f>
        <v>NO</v>
      </c>
      <c r="AE93" s="103" t="str">
        <f>IF('Council Raw Data'!AA93="","NO",'Council Raw Data'!AA93)</f>
        <v>NO</v>
      </c>
      <c r="AF93" s="103" t="str">
        <f>IF('Council Raw Data'!AB93="","NO",'Council Raw Data'!AB93)</f>
        <v>NO</v>
      </c>
      <c r="AG93" s="103" t="str">
        <f>IF('Council Raw Data'!AC93="","NO",'Council Raw Data'!AC93)</f>
        <v>NO</v>
      </c>
      <c r="AH93" s="106" t="str">
        <f>'Council Raw Data'!AD93</f>
        <v/>
      </c>
      <c r="AI93" s="106" t="str">
        <f>'Council Raw Data'!AE93</f>
        <v>Anthony Swanson</v>
      </c>
      <c r="AJ93" s="106" t="str">
        <f>'Council Raw Data'!AF93</f>
        <v>anthony.swanson@kofc.org</v>
      </c>
      <c r="AK93" s="106" t="str">
        <f>'Council Raw Data'!AG93</f>
        <v>Francisco Romero Carrasquillo</v>
      </c>
      <c r="AL93" s="108" t="str">
        <f>'Council Raw Data'!AH93</f>
        <v>francisco.romero@kofc.org</v>
      </c>
    </row>
    <row r="94" spans="1:38">
      <c r="A94" s="109">
        <f>'Council Raw Data'!A94</f>
        <v>9771</v>
      </c>
      <c r="B94" s="109" t="str">
        <f>'Council Raw Data'!B94</f>
        <v>Omaha</v>
      </c>
      <c r="C94" s="109" t="str">
        <f>'Council Raw Data'!C94</f>
        <v>Nebraska</v>
      </c>
      <c r="D94" s="109" t="str">
        <f>'Council Raw Data'!D94</f>
        <v>US</v>
      </c>
      <c r="E94" s="109">
        <f>'Council Raw Data'!E94</f>
        <v>3</v>
      </c>
      <c r="F94" s="109" t="str">
        <f>'Council Raw Data'!F94</f>
        <v>2540</v>
      </c>
      <c r="G94" s="109" t="str">
        <f>'Council Raw Data'!G94</f>
        <v>Region 7</v>
      </c>
      <c r="H94" s="109" t="str">
        <f>'Council Raw Data'!H94</f>
        <v>A</v>
      </c>
      <c r="I94" s="109" t="str">
        <f>'Council Raw Data'!I94</f>
        <v>Regular</v>
      </c>
      <c r="J94" s="109" t="str">
        <f>'Council Raw Data'!J94</f>
        <v>E</v>
      </c>
      <c r="K94" s="109">
        <f>'Council Raw Data'!K94</f>
        <v>10</v>
      </c>
      <c r="L94" s="110">
        <f>'Council Raw Data'!L94</f>
        <v>0.1</v>
      </c>
      <c r="M94" s="109">
        <f>'Council Raw Data'!M94</f>
        <v>1</v>
      </c>
      <c r="N94" s="109">
        <f>'Council Raw Data'!N94</f>
        <v>9</v>
      </c>
      <c r="O94" s="109" t="str">
        <f>'Council Raw Data'!O94</f>
        <v>NO</v>
      </c>
      <c r="P94" s="109" t="str">
        <f>'Council Raw Data'!P94</f>
        <v>YES</v>
      </c>
      <c r="Q94" s="109" t="str">
        <f>'Council Raw Data'!Q94</f>
        <v>YES</v>
      </c>
      <c r="R94" s="109" t="str">
        <f>'Council Raw Data'!R94</f>
        <v>NO</v>
      </c>
      <c r="S94" s="109" t="str">
        <f>'Council Raw Data'!S94</f>
        <v>YES</v>
      </c>
      <c r="T94" s="109">
        <f>'Council Raw Data'!T94</f>
        <v>11</v>
      </c>
      <c r="U94" s="110">
        <f>'Council Raw Data'!U94</f>
        <v>0</v>
      </c>
      <c r="V94" s="109">
        <f>'Council Raw Data'!V94</f>
        <v>0</v>
      </c>
      <c r="W94" s="109">
        <f>'Council Raw Data'!W94</f>
        <v>11</v>
      </c>
      <c r="X94" s="109" t="str">
        <f>'Council Raw Data'!X94</f>
        <v>YES</v>
      </c>
      <c r="Y94" s="109"/>
      <c r="Z94" s="109"/>
      <c r="AA94" s="109"/>
      <c r="AB94" s="109"/>
      <c r="AC94" s="109" t="str">
        <f>'Council Raw Data'!Y94</f>
        <v>Compliant</v>
      </c>
      <c r="AD94" s="103" t="str">
        <f>IF('Council Raw Data'!Z94="","NO",'Council Raw Data'!Z94)</f>
        <v>NO</v>
      </c>
      <c r="AE94" s="103" t="str">
        <f>IF('Council Raw Data'!AA94="","NO",'Council Raw Data'!AA94)</f>
        <v>NO</v>
      </c>
      <c r="AF94" s="103" t="str">
        <f>IF('Council Raw Data'!AB94="","NO",'Council Raw Data'!AB94)</f>
        <v>NO</v>
      </c>
      <c r="AG94" s="103" t="str">
        <f>IF('Council Raw Data'!AC94="","NO",'Council Raw Data'!AC94)</f>
        <v>NO</v>
      </c>
      <c r="AH94" s="109" t="str">
        <f>'Council Raw Data'!AD94</f>
        <v/>
      </c>
      <c r="AI94" s="109" t="str">
        <f>'Council Raw Data'!AE94</f>
        <v>Neil Pfeifer</v>
      </c>
      <c r="AJ94" s="109" t="str">
        <f>'Council Raw Data'!AF94</f>
        <v>neil.pfeifer@kofc.org</v>
      </c>
      <c r="AK94" s="109" t="str">
        <f>'Council Raw Data'!AG94</f>
        <v>Jared Heinen</v>
      </c>
      <c r="AL94" s="111" t="str">
        <f>'Council Raw Data'!AH94</f>
        <v>jared.heinen@kofc.org</v>
      </c>
    </row>
    <row r="95" spans="1:38">
      <c r="A95" s="106">
        <f>'Council Raw Data'!A95</f>
        <v>9898</v>
      </c>
      <c r="B95" s="106" t="str">
        <f>'Council Raw Data'!B95</f>
        <v>Leigh</v>
      </c>
      <c r="C95" s="106" t="str">
        <f>'Council Raw Data'!C95</f>
        <v>Nebraska</v>
      </c>
      <c r="D95" s="106" t="str">
        <f>'Council Raw Data'!D95</f>
        <v>US</v>
      </c>
      <c r="E95" s="106">
        <f>'Council Raw Data'!E95</f>
        <v>14</v>
      </c>
      <c r="F95" s="106" t="str">
        <f>'Council Raw Data'!F95</f>
        <v>605</v>
      </c>
      <c r="G95" s="106" t="str">
        <f>'Council Raw Data'!G95</f>
        <v>Region 3</v>
      </c>
      <c r="H95" s="106" t="str">
        <f>'Council Raw Data'!H95</f>
        <v>A</v>
      </c>
      <c r="I95" s="106" t="str">
        <f>'Council Raw Data'!I95</f>
        <v>Regular</v>
      </c>
      <c r="J95" s="106" t="str">
        <f>'Council Raw Data'!J95</f>
        <v>E</v>
      </c>
      <c r="K95" s="106">
        <f>'Council Raw Data'!K95</f>
        <v>5</v>
      </c>
      <c r="L95" s="107">
        <f>'Council Raw Data'!L95</f>
        <v>0</v>
      </c>
      <c r="M95" s="106">
        <f>'Council Raw Data'!M95</f>
        <v>0</v>
      </c>
      <c r="N95" s="106">
        <f>'Council Raw Data'!N95</f>
        <v>5</v>
      </c>
      <c r="O95" s="106" t="str">
        <f>'Council Raw Data'!O95</f>
        <v>NO</v>
      </c>
      <c r="P95" s="106" t="str">
        <f>'Council Raw Data'!P95</f>
        <v>YES</v>
      </c>
      <c r="Q95" s="106" t="str">
        <f>'Council Raw Data'!Q95</f>
        <v>YES</v>
      </c>
      <c r="R95" s="106" t="str">
        <f>'Council Raw Data'!R95</f>
        <v>NO</v>
      </c>
      <c r="S95" s="106" t="str">
        <f>'Council Raw Data'!S95</f>
        <v>NO</v>
      </c>
      <c r="T95" s="106">
        <f>'Council Raw Data'!T95</f>
        <v>5</v>
      </c>
      <c r="U95" s="107">
        <f>'Council Raw Data'!U95</f>
        <v>0</v>
      </c>
      <c r="V95" s="106">
        <f>'Council Raw Data'!V95</f>
        <v>0</v>
      </c>
      <c r="W95" s="106">
        <f>'Council Raw Data'!W95</f>
        <v>5</v>
      </c>
      <c r="X95" s="106" t="str">
        <f>'Council Raw Data'!X95</f>
        <v>YES</v>
      </c>
      <c r="Y95" s="106"/>
      <c r="Z95" s="106"/>
      <c r="AA95" s="106"/>
      <c r="AB95" s="106"/>
      <c r="AC95" s="106" t="str">
        <f>'Council Raw Data'!Y95</f>
        <v>Not Compliant</v>
      </c>
      <c r="AD95" s="103" t="str">
        <f>IF('Council Raw Data'!Z95="","NO",'Council Raw Data'!Z95)</f>
        <v>NO</v>
      </c>
      <c r="AE95" s="103" t="str">
        <f>IF('Council Raw Data'!AA95="","NO",'Council Raw Data'!AA95)</f>
        <v>NO</v>
      </c>
      <c r="AF95" s="103" t="str">
        <f>IF('Council Raw Data'!AB95="","NO",'Council Raw Data'!AB95)</f>
        <v>NO</v>
      </c>
      <c r="AG95" s="103" t="str">
        <f>IF('Council Raw Data'!AC95="","NO",'Council Raw Data'!AC95)</f>
        <v>NO</v>
      </c>
      <c r="AH95" s="106" t="str">
        <f>'Council Raw Data'!AD95</f>
        <v/>
      </c>
      <c r="AI95" s="106" t="str">
        <f>'Council Raw Data'!AE95</f>
        <v>Neil Pfeifer</v>
      </c>
      <c r="AJ95" s="106" t="str">
        <f>'Council Raw Data'!AF95</f>
        <v>neil.pfeifer@kofc.org</v>
      </c>
      <c r="AK95" s="106" t="str">
        <f>'Council Raw Data'!AG95</f>
        <v>Noah Pfeifer</v>
      </c>
      <c r="AL95" s="108" t="str">
        <f>'Council Raw Data'!AH95</f>
        <v>noah.pfeifer@kofc.org</v>
      </c>
    </row>
    <row r="96" spans="1:38">
      <c r="A96" s="109">
        <f>'Council Raw Data'!A96</f>
        <v>9918</v>
      </c>
      <c r="B96" s="109" t="str">
        <f>'Council Raw Data'!B96</f>
        <v>Omaha</v>
      </c>
      <c r="C96" s="109" t="str">
        <f>'Council Raw Data'!C96</f>
        <v>Nebraska</v>
      </c>
      <c r="D96" s="109" t="str">
        <f>'Council Raw Data'!D96</f>
        <v>US</v>
      </c>
      <c r="E96" s="109">
        <f>'Council Raw Data'!E96</f>
        <v>3</v>
      </c>
      <c r="F96" s="109" t="str">
        <f>'Council Raw Data'!F96</f>
        <v>594</v>
      </c>
      <c r="G96" s="109" t="str">
        <f>'Council Raw Data'!G96</f>
        <v>Region 7</v>
      </c>
      <c r="H96" s="109" t="str">
        <f>'Council Raw Data'!H96</f>
        <v>P</v>
      </c>
      <c r="I96" s="109" t="str">
        <f>'Council Raw Data'!I96</f>
        <v>Regular</v>
      </c>
      <c r="J96" s="109" t="str">
        <f>'Council Raw Data'!J96</f>
        <v>E</v>
      </c>
      <c r="K96" s="109">
        <f>'Council Raw Data'!K96</f>
        <v>5</v>
      </c>
      <c r="L96" s="110">
        <f>'Council Raw Data'!L96</f>
        <v>0</v>
      </c>
      <c r="M96" s="109">
        <f>'Council Raw Data'!M96</f>
        <v>0</v>
      </c>
      <c r="N96" s="109">
        <f>'Council Raw Data'!N96</f>
        <v>5</v>
      </c>
      <c r="O96" s="109" t="str">
        <f>'Council Raw Data'!O96</f>
        <v>NO</v>
      </c>
      <c r="P96" s="109" t="str">
        <f>'Council Raw Data'!P96</f>
        <v>NO</v>
      </c>
      <c r="Q96" s="109" t="str">
        <f>'Council Raw Data'!Q96</f>
        <v>NO</v>
      </c>
      <c r="R96" s="109" t="str">
        <f>'Council Raw Data'!R96</f>
        <v>NO</v>
      </c>
      <c r="S96" s="109" t="str">
        <f>'Council Raw Data'!S96</f>
        <v>YES</v>
      </c>
      <c r="T96" s="109">
        <f>'Council Raw Data'!T96</f>
        <v>5</v>
      </c>
      <c r="U96" s="110">
        <f>'Council Raw Data'!U96</f>
        <v>0</v>
      </c>
      <c r="V96" s="109">
        <f>'Council Raw Data'!V96</f>
        <v>0</v>
      </c>
      <c r="W96" s="109">
        <f>'Council Raw Data'!W96</f>
        <v>5</v>
      </c>
      <c r="X96" s="109" t="str">
        <f>'Council Raw Data'!X96</f>
        <v>NO</v>
      </c>
      <c r="Y96" s="109"/>
      <c r="Z96" s="109"/>
      <c r="AA96" s="109"/>
      <c r="AB96" s="109"/>
      <c r="AC96" s="109" t="str">
        <f>'Council Raw Data'!Y96</f>
        <v>Not Compliant</v>
      </c>
      <c r="AD96" s="103" t="str">
        <f>IF('Council Raw Data'!Z96="","NO",'Council Raw Data'!Z96)</f>
        <v>NO</v>
      </c>
      <c r="AE96" s="103" t="str">
        <f>IF('Council Raw Data'!AA96="","NO",'Council Raw Data'!AA96)</f>
        <v>NO</v>
      </c>
      <c r="AF96" s="103" t="str">
        <f>IF('Council Raw Data'!AB96="","NO",'Council Raw Data'!AB96)</f>
        <v>NO</v>
      </c>
      <c r="AG96" s="103" t="str">
        <f>IF('Council Raw Data'!AC96="","NO",'Council Raw Data'!AC96)</f>
        <v>NO</v>
      </c>
      <c r="AH96" s="109" t="str">
        <f>'Council Raw Data'!AD96</f>
        <v/>
      </c>
      <c r="AI96" s="109" t="str">
        <f>'Council Raw Data'!AE96</f>
        <v>Neil Pfeifer</v>
      </c>
      <c r="AJ96" s="109" t="str">
        <f>'Council Raw Data'!AF96</f>
        <v>neil.pfeifer@kofc.org</v>
      </c>
      <c r="AK96" s="109" t="str">
        <f>'Council Raw Data'!AG96</f>
        <v>Virgilio Gutierrez</v>
      </c>
      <c r="AL96" s="111" t="str">
        <f>'Council Raw Data'!AH96</f>
        <v>virgil.gutierrez@kofc.org</v>
      </c>
    </row>
    <row r="97" spans="1:38">
      <c r="A97" s="106">
        <f>'Council Raw Data'!A97</f>
        <v>9939</v>
      </c>
      <c r="B97" s="106" t="str">
        <f>'Council Raw Data'!B97</f>
        <v>Ponca</v>
      </c>
      <c r="C97" s="106" t="str">
        <f>'Council Raw Data'!C97</f>
        <v>Nebraska</v>
      </c>
      <c r="D97" s="106" t="str">
        <f>'Council Raw Data'!D97</f>
        <v>US</v>
      </c>
      <c r="E97" s="106">
        <f>'Council Raw Data'!E97</f>
        <v>15</v>
      </c>
      <c r="F97" s="106" t="str">
        <f>'Council Raw Data'!F97</f>
        <v>1769</v>
      </c>
      <c r="G97" s="106" t="str">
        <f>'Council Raw Data'!G97</f>
        <v>Region 3</v>
      </c>
      <c r="H97" s="106" t="str">
        <f>'Council Raw Data'!H97</f>
        <v>A</v>
      </c>
      <c r="I97" s="106" t="str">
        <f>'Council Raw Data'!I97</f>
        <v>Regular</v>
      </c>
      <c r="J97" s="106" t="str">
        <f>'Council Raw Data'!J97</f>
        <v>E</v>
      </c>
      <c r="K97" s="106">
        <f>'Council Raw Data'!K97</f>
        <v>5</v>
      </c>
      <c r="L97" s="107">
        <f>'Council Raw Data'!L97</f>
        <v>0</v>
      </c>
      <c r="M97" s="106">
        <f>'Council Raw Data'!M97</f>
        <v>0</v>
      </c>
      <c r="N97" s="106">
        <f>'Council Raw Data'!N97</f>
        <v>5</v>
      </c>
      <c r="O97" s="106" t="str">
        <f>'Council Raw Data'!O97</f>
        <v>NO</v>
      </c>
      <c r="P97" s="106" t="str">
        <f>'Council Raw Data'!P97</f>
        <v>YES</v>
      </c>
      <c r="Q97" s="106" t="str">
        <f>'Council Raw Data'!Q97</f>
        <v>YES</v>
      </c>
      <c r="R97" s="106" t="str">
        <f>'Council Raw Data'!R97</f>
        <v>NO</v>
      </c>
      <c r="S97" s="106" t="str">
        <f>'Council Raw Data'!S97</f>
        <v>NO</v>
      </c>
      <c r="T97" s="106">
        <f>'Council Raw Data'!T97</f>
        <v>5</v>
      </c>
      <c r="U97" s="107">
        <f>'Council Raw Data'!U97</f>
        <v>0</v>
      </c>
      <c r="V97" s="106">
        <f>'Council Raw Data'!V97</f>
        <v>0</v>
      </c>
      <c r="W97" s="106">
        <f>'Council Raw Data'!W97</f>
        <v>5</v>
      </c>
      <c r="X97" s="106" t="str">
        <f>'Council Raw Data'!X97</f>
        <v>YES</v>
      </c>
      <c r="Y97" s="106"/>
      <c r="Z97" s="106"/>
      <c r="AA97" s="106"/>
      <c r="AB97" s="106"/>
      <c r="AC97" s="106" t="str">
        <f>'Council Raw Data'!Y97</f>
        <v>Not Compliant</v>
      </c>
      <c r="AD97" s="103" t="str">
        <f>IF('Council Raw Data'!Z97="","NO",'Council Raw Data'!Z97)</f>
        <v>NO</v>
      </c>
      <c r="AE97" s="103" t="str">
        <f>IF('Council Raw Data'!AA97="","NO",'Council Raw Data'!AA97)</f>
        <v>NO</v>
      </c>
      <c r="AF97" s="103" t="str">
        <f>IF('Council Raw Data'!AB97="","NO",'Council Raw Data'!AB97)</f>
        <v>NO</v>
      </c>
      <c r="AG97" s="103" t="str">
        <f>IF('Council Raw Data'!AC97="","NO",'Council Raw Data'!AC97)</f>
        <v>NO</v>
      </c>
      <c r="AH97" s="106" t="str">
        <f>'Council Raw Data'!AD97</f>
        <v/>
      </c>
      <c r="AI97" s="106" t="str">
        <f>'Council Raw Data'!AE97</f>
        <v>Neil Pfeifer</v>
      </c>
      <c r="AJ97" s="106" t="str">
        <f>'Council Raw Data'!AF97</f>
        <v>neil.pfeifer@kofc.org</v>
      </c>
      <c r="AK97" s="106" t="str">
        <f>'Council Raw Data'!AG97</f>
        <v>Neil Pfeifer</v>
      </c>
      <c r="AL97" s="108" t="str">
        <f>'Council Raw Data'!AH97</f>
        <v>neil.pfeifer@kofc.org</v>
      </c>
    </row>
    <row r="98" spans="1:38">
      <c r="A98" s="109">
        <f>'Council Raw Data'!A98</f>
        <v>10000</v>
      </c>
      <c r="B98" s="109" t="str">
        <f>'Council Raw Data'!B98</f>
        <v>Steinauer</v>
      </c>
      <c r="C98" s="109" t="str">
        <f>'Council Raw Data'!C98</f>
        <v>Nebraska</v>
      </c>
      <c r="D98" s="109" t="str">
        <f>'Council Raw Data'!D98</f>
        <v>US</v>
      </c>
      <c r="E98" s="109">
        <f>'Council Raw Data'!E98</f>
        <v>7</v>
      </c>
      <c r="F98" s="109" t="str">
        <f>'Council Raw Data'!F98</f>
        <v>603</v>
      </c>
      <c r="G98" s="109" t="str">
        <f>'Council Raw Data'!G98</f>
        <v>Region 1</v>
      </c>
      <c r="H98" s="109" t="str">
        <f>'Council Raw Data'!H98</f>
        <v>A</v>
      </c>
      <c r="I98" s="109" t="str">
        <f>'Council Raw Data'!I98</f>
        <v>Regular</v>
      </c>
      <c r="J98" s="109" t="str">
        <f>'Council Raw Data'!J98</f>
        <v>E</v>
      </c>
      <c r="K98" s="109">
        <f>'Council Raw Data'!K98</f>
        <v>5</v>
      </c>
      <c r="L98" s="110">
        <f>'Council Raw Data'!L98</f>
        <v>0</v>
      </c>
      <c r="M98" s="109">
        <f>'Council Raw Data'!M98</f>
        <v>0</v>
      </c>
      <c r="N98" s="109">
        <f>'Council Raw Data'!N98</f>
        <v>5</v>
      </c>
      <c r="O98" s="109" t="str">
        <f>'Council Raw Data'!O98</f>
        <v>NO</v>
      </c>
      <c r="P98" s="109" t="str">
        <f>'Council Raw Data'!P98</f>
        <v>YES</v>
      </c>
      <c r="Q98" s="109" t="str">
        <f>'Council Raw Data'!Q98</f>
        <v>YES</v>
      </c>
      <c r="R98" s="109" t="str">
        <f>'Council Raw Data'!R98</f>
        <v>NO</v>
      </c>
      <c r="S98" s="109" t="str">
        <f>'Council Raw Data'!S98</f>
        <v>YES</v>
      </c>
      <c r="T98" s="109">
        <f>'Council Raw Data'!T98</f>
        <v>5</v>
      </c>
      <c r="U98" s="110">
        <f>'Council Raw Data'!U98</f>
        <v>0</v>
      </c>
      <c r="V98" s="109">
        <f>'Council Raw Data'!V98</f>
        <v>0</v>
      </c>
      <c r="W98" s="109">
        <f>'Council Raw Data'!W98</f>
        <v>5</v>
      </c>
      <c r="X98" s="109" t="str">
        <f>'Council Raw Data'!X98</f>
        <v>NO</v>
      </c>
      <c r="Y98" s="109"/>
      <c r="Z98" s="109"/>
      <c r="AA98" s="109"/>
      <c r="AB98" s="109"/>
      <c r="AC98" s="109" t="str">
        <f>'Council Raw Data'!Y98</f>
        <v>Not Compliant</v>
      </c>
      <c r="AD98" s="103" t="str">
        <f>IF('Council Raw Data'!Z98="","NO",'Council Raw Data'!Z98)</f>
        <v>NO</v>
      </c>
      <c r="AE98" s="103" t="str">
        <f>IF('Council Raw Data'!AA98="","NO",'Council Raw Data'!AA98)</f>
        <v>NO</v>
      </c>
      <c r="AF98" s="103" t="str">
        <f>IF('Council Raw Data'!AB98="","NO",'Council Raw Data'!AB98)</f>
        <v>NO</v>
      </c>
      <c r="AG98" s="103" t="str">
        <f>IF('Council Raw Data'!AC98="","NO",'Council Raw Data'!AC98)</f>
        <v>NO</v>
      </c>
      <c r="AH98" s="109" t="str">
        <f>'Council Raw Data'!AD98</f>
        <v/>
      </c>
      <c r="AI98" s="109" t="str">
        <f>'Council Raw Data'!AE98</f>
        <v>Anthony Swanson</v>
      </c>
      <c r="AJ98" s="109" t="str">
        <f>'Council Raw Data'!AF98</f>
        <v>anthony.swanson@kofc.org</v>
      </c>
      <c r="AK98" s="109" t="str">
        <f>'Council Raw Data'!AG98</f>
        <v>Francisco Romero Carrasquillo</v>
      </c>
      <c r="AL98" s="111" t="str">
        <f>'Council Raw Data'!AH98</f>
        <v>francisco.romero@kofc.org</v>
      </c>
    </row>
    <row r="99" spans="1:38">
      <c r="A99" s="106">
        <f>'Council Raw Data'!A99</f>
        <v>10047</v>
      </c>
      <c r="B99" s="106" t="str">
        <f>'Council Raw Data'!B99</f>
        <v>Gretna</v>
      </c>
      <c r="C99" s="106" t="str">
        <f>'Council Raw Data'!C99</f>
        <v>Nebraska</v>
      </c>
      <c r="D99" s="106" t="str">
        <f>'Council Raw Data'!D99</f>
        <v>US</v>
      </c>
      <c r="E99" s="106">
        <f>'Council Raw Data'!E99</f>
        <v>4</v>
      </c>
      <c r="F99" s="106" t="str">
        <f>'Council Raw Data'!F99</f>
        <v>2541</v>
      </c>
      <c r="G99" s="106" t="str">
        <f>'Council Raw Data'!G99</f>
        <v>Region 8</v>
      </c>
      <c r="H99" s="106" t="str">
        <f>'Council Raw Data'!H99</f>
        <v>A</v>
      </c>
      <c r="I99" s="106" t="str">
        <f>'Council Raw Data'!I99</f>
        <v>Regular</v>
      </c>
      <c r="J99" s="106" t="str">
        <f>'Council Raw Data'!J99</f>
        <v>E</v>
      </c>
      <c r="K99" s="106">
        <f>'Council Raw Data'!K99</f>
        <v>15</v>
      </c>
      <c r="L99" s="107">
        <f>'Council Raw Data'!L99</f>
        <v>0.26666666666666666</v>
      </c>
      <c r="M99" s="106">
        <f>'Council Raw Data'!M99</f>
        <v>4</v>
      </c>
      <c r="N99" s="106">
        <f>'Council Raw Data'!N99</f>
        <v>11</v>
      </c>
      <c r="O99" s="106" t="str">
        <f>'Council Raw Data'!O99</f>
        <v>NO</v>
      </c>
      <c r="P99" s="106" t="str">
        <f>'Council Raw Data'!P99</f>
        <v>YES</v>
      </c>
      <c r="Q99" s="106" t="str">
        <f>'Council Raw Data'!Q99</f>
        <v>YES</v>
      </c>
      <c r="R99" s="106" t="str">
        <f>'Council Raw Data'!R99</f>
        <v>NO</v>
      </c>
      <c r="S99" s="106" t="str">
        <f>'Council Raw Data'!S99</f>
        <v>YES</v>
      </c>
      <c r="T99" s="106">
        <f>'Council Raw Data'!T99</f>
        <v>15</v>
      </c>
      <c r="U99" s="107">
        <f>'Council Raw Data'!U99</f>
        <v>0.33333333333333331</v>
      </c>
      <c r="V99" s="106">
        <f>'Council Raw Data'!V99</f>
        <v>5</v>
      </c>
      <c r="W99" s="106">
        <f>'Council Raw Data'!W99</f>
        <v>10</v>
      </c>
      <c r="X99" s="106" t="str">
        <f>'Council Raw Data'!X99</f>
        <v>YES</v>
      </c>
      <c r="Y99" s="106"/>
      <c r="Z99" s="106"/>
      <c r="AA99" s="106"/>
      <c r="AB99" s="106"/>
      <c r="AC99" s="106" t="str">
        <f>'Council Raw Data'!Y99</f>
        <v>Compliant</v>
      </c>
      <c r="AD99" s="103" t="str">
        <f>IF('Council Raw Data'!Z99="","NO",'Council Raw Data'!Z99)</f>
        <v>NO</v>
      </c>
      <c r="AE99" s="103" t="str">
        <f>IF('Council Raw Data'!AA99="","NO",'Council Raw Data'!AA99)</f>
        <v>NO</v>
      </c>
      <c r="AF99" s="103" t="str">
        <f>IF('Council Raw Data'!AB99="","NO",'Council Raw Data'!AB99)</f>
        <v>NO</v>
      </c>
      <c r="AG99" s="103" t="str">
        <f>IF('Council Raw Data'!AC99="","NO",'Council Raw Data'!AC99)</f>
        <v>NO</v>
      </c>
      <c r="AH99" s="106" t="str">
        <f>'Council Raw Data'!AD99</f>
        <v/>
      </c>
      <c r="AI99" s="106" t="str">
        <f>'Council Raw Data'!AE99</f>
        <v>Neil Pfeifer</v>
      </c>
      <c r="AJ99" s="106" t="str">
        <f>'Council Raw Data'!AF99</f>
        <v>neil.pfeifer@kofc.org</v>
      </c>
      <c r="AK99" s="106" t="str">
        <f>'Council Raw Data'!AG99</f>
        <v>Roy Metter</v>
      </c>
      <c r="AL99" s="108" t="str">
        <f>'Council Raw Data'!AH99</f>
        <v>roy.metter@kofc.org</v>
      </c>
    </row>
    <row r="100" spans="1:38">
      <c r="A100" s="109">
        <f>'Council Raw Data'!A100</f>
        <v>10108</v>
      </c>
      <c r="B100" s="109" t="str">
        <f>'Council Raw Data'!B100</f>
        <v>Omaha</v>
      </c>
      <c r="C100" s="109" t="str">
        <f>'Council Raw Data'!C100</f>
        <v>Nebraska</v>
      </c>
      <c r="D100" s="109" t="str">
        <f>'Council Raw Data'!D100</f>
        <v>US</v>
      </c>
      <c r="E100" s="109">
        <f>'Council Raw Data'!E100</f>
        <v>2</v>
      </c>
      <c r="F100" s="109" t="str">
        <f>'Council Raw Data'!F100</f>
        <v>2541</v>
      </c>
      <c r="G100" s="109" t="str">
        <f>'Council Raw Data'!G100</f>
        <v>Region 7</v>
      </c>
      <c r="H100" s="109" t="str">
        <f>'Council Raw Data'!H100</f>
        <v>A</v>
      </c>
      <c r="I100" s="109" t="str">
        <f>'Council Raw Data'!I100</f>
        <v>Regular</v>
      </c>
      <c r="J100" s="109" t="str">
        <f>'Council Raw Data'!J100</f>
        <v>E</v>
      </c>
      <c r="K100" s="109">
        <f>'Council Raw Data'!K100</f>
        <v>15</v>
      </c>
      <c r="L100" s="110">
        <f>'Council Raw Data'!L100</f>
        <v>6.6666666666666666E-2</v>
      </c>
      <c r="M100" s="109">
        <f>'Council Raw Data'!M100</f>
        <v>1</v>
      </c>
      <c r="N100" s="109">
        <f>'Council Raw Data'!N100</f>
        <v>14</v>
      </c>
      <c r="O100" s="109" t="str">
        <f>'Council Raw Data'!O100</f>
        <v>NO</v>
      </c>
      <c r="P100" s="109" t="str">
        <f>'Council Raw Data'!P100</f>
        <v>YES</v>
      </c>
      <c r="Q100" s="109" t="str">
        <f>'Council Raw Data'!Q100</f>
        <v>YES</v>
      </c>
      <c r="R100" s="109" t="str">
        <f>'Council Raw Data'!R100</f>
        <v>NO</v>
      </c>
      <c r="S100" s="109" t="str">
        <f>'Council Raw Data'!S100</f>
        <v>YES</v>
      </c>
      <c r="T100" s="109">
        <f>'Council Raw Data'!T100</f>
        <v>15</v>
      </c>
      <c r="U100" s="110">
        <f>'Council Raw Data'!U100</f>
        <v>0</v>
      </c>
      <c r="V100" s="109">
        <f>'Council Raw Data'!V100</f>
        <v>0</v>
      </c>
      <c r="W100" s="109">
        <f>'Council Raw Data'!W100</f>
        <v>15</v>
      </c>
      <c r="X100" s="109" t="str">
        <f>'Council Raw Data'!X100</f>
        <v>YES</v>
      </c>
      <c r="Y100" s="109"/>
      <c r="Z100" s="109"/>
      <c r="AA100" s="109"/>
      <c r="AB100" s="109"/>
      <c r="AC100" s="109" t="str">
        <f>'Council Raw Data'!Y100</f>
        <v>Not Compliant</v>
      </c>
      <c r="AD100" s="103" t="str">
        <f>IF('Council Raw Data'!Z100="","NO",'Council Raw Data'!Z100)</f>
        <v>NO</v>
      </c>
      <c r="AE100" s="103" t="str">
        <f>IF('Council Raw Data'!AA100="","NO",'Council Raw Data'!AA100)</f>
        <v>NO</v>
      </c>
      <c r="AF100" s="103" t="str">
        <f>IF('Council Raw Data'!AB100="","NO",'Council Raw Data'!AB100)</f>
        <v>NO</v>
      </c>
      <c r="AG100" s="103" t="str">
        <f>IF('Council Raw Data'!AC100="","NO",'Council Raw Data'!AC100)</f>
        <v>NO</v>
      </c>
      <c r="AH100" s="109" t="str">
        <f>'Council Raw Data'!AD100</f>
        <v/>
      </c>
      <c r="AI100" s="109" t="str">
        <f>'Council Raw Data'!AE100</f>
        <v>Neil Pfeifer</v>
      </c>
      <c r="AJ100" s="109" t="str">
        <f>'Council Raw Data'!AF100</f>
        <v>neil.pfeifer@kofc.org</v>
      </c>
      <c r="AK100" s="109" t="str">
        <f>'Council Raw Data'!AG100</f>
        <v>Matthew Harm</v>
      </c>
      <c r="AL100" s="111" t="str">
        <f>'Council Raw Data'!AH100</f>
        <v>matthew.harm@kofc.org</v>
      </c>
    </row>
    <row r="101" spans="1:38">
      <c r="A101" s="106">
        <f>'Council Raw Data'!A101</f>
        <v>10155</v>
      </c>
      <c r="B101" s="106" t="str">
        <f>'Council Raw Data'!B101</f>
        <v>Roseland</v>
      </c>
      <c r="C101" s="106" t="str">
        <f>'Council Raw Data'!C101</f>
        <v>Nebraska</v>
      </c>
      <c r="D101" s="106" t="str">
        <f>'Council Raw Data'!D101</f>
        <v>US</v>
      </c>
      <c r="E101" s="106">
        <f>'Council Raw Data'!E101</f>
        <v>39</v>
      </c>
      <c r="F101" s="106" t="str">
        <f>'Council Raw Data'!F101</f>
        <v>608</v>
      </c>
      <c r="G101" s="106" t="str">
        <f>'Council Raw Data'!G101</f>
        <v>Region 4</v>
      </c>
      <c r="H101" s="106" t="str">
        <f>'Council Raw Data'!H101</f>
        <v>S</v>
      </c>
      <c r="I101" s="106" t="str">
        <f>'Council Raw Data'!I101</f>
        <v>Regular</v>
      </c>
      <c r="J101" s="106" t="str">
        <f>'Council Raw Data'!J101</f>
        <v>E</v>
      </c>
      <c r="K101" s="106">
        <f>'Council Raw Data'!K101</f>
        <v>5</v>
      </c>
      <c r="L101" s="107">
        <f>'Council Raw Data'!L101</f>
        <v>0</v>
      </c>
      <c r="M101" s="106">
        <f>'Council Raw Data'!M101</f>
        <v>0</v>
      </c>
      <c r="N101" s="106">
        <f>'Council Raw Data'!N101</f>
        <v>5</v>
      </c>
      <c r="O101" s="106" t="str">
        <f>'Council Raw Data'!O101</f>
        <v>NO</v>
      </c>
      <c r="P101" s="106" t="str">
        <f>'Council Raw Data'!P101</f>
        <v>NO</v>
      </c>
      <c r="Q101" s="106" t="str">
        <f>'Council Raw Data'!Q101</f>
        <v>NO</v>
      </c>
      <c r="R101" s="106" t="str">
        <f>'Council Raw Data'!R101</f>
        <v>NO</v>
      </c>
      <c r="S101" s="106" t="str">
        <f>'Council Raw Data'!S101</f>
        <v>NO</v>
      </c>
      <c r="T101" s="106">
        <f>'Council Raw Data'!T101</f>
        <v>5</v>
      </c>
      <c r="U101" s="107">
        <f>'Council Raw Data'!U101</f>
        <v>0</v>
      </c>
      <c r="V101" s="106">
        <f>'Council Raw Data'!V101</f>
        <v>0</v>
      </c>
      <c r="W101" s="106">
        <f>'Council Raw Data'!W101</f>
        <v>5</v>
      </c>
      <c r="X101" s="106" t="str">
        <f>'Council Raw Data'!X101</f>
        <v>YES</v>
      </c>
      <c r="Y101" s="106"/>
      <c r="Z101" s="106"/>
      <c r="AA101" s="106"/>
      <c r="AB101" s="106"/>
      <c r="AC101" s="106" t="str">
        <f>'Council Raw Data'!Y101</f>
        <v>Not Compliant</v>
      </c>
      <c r="AD101" s="103" t="str">
        <f>IF('Council Raw Data'!Z101="","NO",'Council Raw Data'!Z101)</f>
        <v>NO</v>
      </c>
      <c r="AE101" s="103" t="str">
        <f>IF('Council Raw Data'!AA101="","NO",'Council Raw Data'!AA101)</f>
        <v>NO</v>
      </c>
      <c r="AF101" s="103" t="str">
        <f>IF('Council Raw Data'!AB101="","NO",'Council Raw Data'!AB101)</f>
        <v>NO</v>
      </c>
      <c r="AG101" s="103" t="str">
        <f>IF('Council Raw Data'!AC101="","NO",'Council Raw Data'!AC101)</f>
        <v>NO</v>
      </c>
      <c r="AH101" s="106" t="str">
        <f>'Council Raw Data'!AD101</f>
        <v/>
      </c>
      <c r="AI101" s="106" t="str">
        <f>'Council Raw Data'!AE101</f>
        <v>Anthony Swanson</v>
      </c>
      <c r="AJ101" s="106" t="str">
        <f>'Council Raw Data'!AF101</f>
        <v>anthony.swanson@kofc.org</v>
      </c>
      <c r="AK101" s="106" t="str">
        <f>'Council Raw Data'!AG101</f>
        <v>Brian Almond</v>
      </c>
      <c r="AL101" s="108" t="str">
        <f>'Council Raw Data'!AH101</f>
        <v>brian.almond@kofc.org</v>
      </c>
    </row>
    <row r="102" spans="1:38">
      <c r="A102" s="109">
        <f>'Council Raw Data'!A102</f>
        <v>10160</v>
      </c>
      <c r="B102" s="109" t="str">
        <f>'Council Raw Data'!B102</f>
        <v>Omaha</v>
      </c>
      <c r="C102" s="109" t="str">
        <f>'Council Raw Data'!C102</f>
        <v>Nebraska</v>
      </c>
      <c r="D102" s="109" t="str">
        <f>'Council Raw Data'!D102</f>
        <v>US</v>
      </c>
      <c r="E102" s="109">
        <f>'Council Raw Data'!E102</f>
        <v>4</v>
      </c>
      <c r="F102" s="109" t="str">
        <f>'Council Raw Data'!F102</f>
        <v>3860</v>
      </c>
      <c r="G102" s="109" t="str">
        <f>'Council Raw Data'!G102</f>
        <v>Region 8</v>
      </c>
      <c r="H102" s="109" t="str">
        <f>'Council Raw Data'!H102</f>
        <v>A</v>
      </c>
      <c r="I102" s="109" t="str">
        <f>'Council Raw Data'!I102</f>
        <v>Regular</v>
      </c>
      <c r="J102" s="109" t="str">
        <f>'Council Raw Data'!J102</f>
        <v>E</v>
      </c>
      <c r="K102" s="109">
        <f>'Council Raw Data'!K102</f>
        <v>15</v>
      </c>
      <c r="L102" s="110">
        <f>'Council Raw Data'!L102</f>
        <v>6.6666666666666666E-2</v>
      </c>
      <c r="M102" s="109">
        <f>'Council Raw Data'!M102</f>
        <v>1</v>
      </c>
      <c r="N102" s="109">
        <f>'Council Raw Data'!N102</f>
        <v>14</v>
      </c>
      <c r="O102" s="109" t="str">
        <f>'Council Raw Data'!O102</f>
        <v>NO</v>
      </c>
      <c r="P102" s="109" t="str">
        <f>'Council Raw Data'!P102</f>
        <v>YES</v>
      </c>
      <c r="Q102" s="109" t="str">
        <f>'Council Raw Data'!Q102</f>
        <v>YES</v>
      </c>
      <c r="R102" s="109" t="str">
        <f>'Council Raw Data'!R102</f>
        <v>NO</v>
      </c>
      <c r="S102" s="109" t="str">
        <f>'Council Raw Data'!S102</f>
        <v>YES</v>
      </c>
      <c r="T102" s="109">
        <f>'Council Raw Data'!T102</f>
        <v>15</v>
      </c>
      <c r="U102" s="110">
        <f>'Council Raw Data'!U102</f>
        <v>0</v>
      </c>
      <c r="V102" s="109">
        <f>'Council Raw Data'!V102</f>
        <v>0</v>
      </c>
      <c r="W102" s="109">
        <f>'Council Raw Data'!W102</f>
        <v>15</v>
      </c>
      <c r="X102" s="109" t="str">
        <f>'Council Raw Data'!X102</f>
        <v>YES</v>
      </c>
      <c r="Y102" s="109"/>
      <c r="Z102" s="109"/>
      <c r="AA102" s="109"/>
      <c r="AB102" s="109"/>
      <c r="AC102" s="109" t="str">
        <f>'Council Raw Data'!Y102</f>
        <v>Compliant</v>
      </c>
      <c r="AD102" s="103" t="str">
        <f>IF('Council Raw Data'!Z102="","NO",'Council Raw Data'!Z102)</f>
        <v>NO</v>
      </c>
      <c r="AE102" s="103" t="str">
        <f>IF('Council Raw Data'!AA102="","NO",'Council Raw Data'!AA102)</f>
        <v>NO</v>
      </c>
      <c r="AF102" s="103" t="str">
        <f>IF('Council Raw Data'!AB102="","NO",'Council Raw Data'!AB102)</f>
        <v>NO</v>
      </c>
      <c r="AG102" s="103" t="str">
        <f>IF('Council Raw Data'!AC102="","NO",'Council Raw Data'!AC102)</f>
        <v>NO</v>
      </c>
      <c r="AH102" s="109" t="str">
        <f>'Council Raw Data'!AD102</f>
        <v/>
      </c>
      <c r="AI102" s="109" t="str">
        <f>'Council Raw Data'!AE102</f>
        <v>Neil Pfeifer</v>
      </c>
      <c r="AJ102" s="109" t="str">
        <f>'Council Raw Data'!AF102</f>
        <v>neil.pfeifer@kofc.org</v>
      </c>
      <c r="AK102" s="109" t="str">
        <f>'Council Raw Data'!AG102</f>
        <v>Brian Ford</v>
      </c>
      <c r="AL102" s="111" t="str">
        <f>'Council Raw Data'!AH102</f>
        <v>brian.ford@kofc.org</v>
      </c>
    </row>
    <row r="103" spans="1:38">
      <c r="A103" s="106">
        <f>'Council Raw Data'!A103</f>
        <v>10163</v>
      </c>
      <c r="B103" s="106" t="str">
        <f>'Council Raw Data'!B103</f>
        <v>Benkelman Stratton</v>
      </c>
      <c r="C103" s="106" t="str">
        <f>'Council Raw Data'!C103</f>
        <v>Nebraska</v>
      </c>
      <c r="D103" s="106" t="str">
        <f>'Council Raw Data'!D103</f>
        <v>US</v>
      </c>
      <c r="E103" s="106">
        <f>'Council Raw Data'!E103</f>
        <v>30</v>
      </c>
      <c r="F103" s="106" t="str">
        <f>'Council Raw Data'!F103</f>
        <v>600</v>
      </c>
      <c r="G103" s="106" t="str">
        <f>'Council Raw Data'!G103</f>
        <v>Region 5</v>
      </c>
      <c r="H103" s="106" t="str">
        <f>'Council Raw Data'!H103</f>
        <v>A</v>
      </c>
      <c r="I103" s="106" t="str">
        <f>'Council Raw Data'!I103</f>
        <v>Regular</v>
      </c>
      <c r="J103" s="106" t="str">
        <f>'Council Raw Data'!J103</f>
        <v>E</v>
      </c>
      <c r="K103" s="106">
        <f>'Council Raw Data'!K103</f>
        <v>5</v>
      </c>
      <c r="L103" s="107">
        <f>'Council Raw Data'!L103</f>
        <v>0</v>
      </c>
      <c r="M103" s="106">
        <f>'Council Raw Data'!M103</f>
        <v>0</v>
      </c>
      <c r="N103" s="106">
        <f>'Council Raw Data'!N103</f>
        <v>5</v>
      </c>
      <c r="O103" s="106" t="str">
        <f>'Council Raw Data'!O103</f>
        <v>NO</v>
      </c>
      <c r="P103" s="106" t="str">
        <f>'Council Raw Data'!P103</f>
        <v>YES</v>
      </c>
      <c r="Q103" s="106" t="str">
        <f>'Council Raw Data'!Q103</f>
        <v>YES</v>
      </c>
      <c r="R103" s="106" t="str">
        <f>'Council Raw Data'!R103</f>
        <v>NO</v>
      </c>
      <c r="S103" s="106" t="str">
        <f>'Council Raw Data'!S103</f>
        <v>YES</v>
      </c>
      <c r="T103" s="106">
        <f>'Council Raw Data'!T103</f>
        <v>5</v>
      </c>
      <c r="U103" s="107">
        <f>'Council Raw Data'!U103</f>
        <v>0</v>
      </c>
      <c r="V103" s="106">
        <f>'Council Raw Data'!V103</f>
        <v>0</v>
      </c>
      <c r="W103" s="106">
        <f>'Council Raw Data'!W103</f>
        <v>5</v>
      </c>
      <c r="X103" s="106" t="str">
        <f>'Council Raw Data'!X103</f>
        <v>YES</v>
      </c>
      <c r="Y103" s="106"/>
      <c r="Z103" s="106"/>
      <c r="AA103" s="106"/>
      <c r="AB103" s="106"/>
      <c r="AC103" s="106" t="str">
        <f>'Council Raw Data'!Y103</f>
        <v>Compliant</v>
      </c>
      <c r="AD103" s="103" t="str">
        <f>IF('Council Raw Data'!Z103="","NO",'Council Raw Data'!Z103)</f>
        <v>NO</v>
      </c>
      <c r="AE103" s="103" t="str">
        <f>IF('Council Raw Data'!AA103="","NO",'Council Raw Data'!AA103)</f>
        <v>NO</v>
      </c>
      <c r="AF103" s="103" t="str">
        <f>IF('Council Raw Data'!AB103="","NO",'Council Raw Data'!AB103)</f>
        <v>NO</v>
      </c>
      <c r="AG103" s="103" t="str">
        <f>IF('Council Raw Data'!AC103="","NO",'Council Raw Data'!AC103)</f>
        <v>NO</v>
      </c>
      <c r="AH103" s="106" t="str">
        <f>'Council Raw Data'!AD103</f>
        <v/>
      </c>
      <c r="AI103" s="106" t="str">
        <f>'Council Raw Data'!AE103</f>
        <v>Anthony Swanson</v>
      </c>
      <c r="AJ103" s="106" t="str">
        <f>'Council Raw Data'!AF103</f>
        <v>anthony.swanson@kofc.org</v>
      </c>
      <c r="AK103" s="106" t="str">
        <f>'Council Raw Data'!AG103</f>
        <v>Anthony Swanson</v>
      </c>
      <c r="AL103" s="108" t="str">
        <f>'Council Raw Data'!AH103</f>
        <v>anthony.swanson@kofc.org</v>
      </c>
    </row>
    <row r="104" spans="1:38">
      <c r="A104" s="109">
        <f>'Council Raw Data'!A104</f>
        <v>10184</v>
      </c>
      <c r="B104" s="109" t="str">
        <f>'Council Raw Data'!B104</f>
        <v>Omaha</v>
      </c>
      <c r="C104" s="109" t="str">
        <f>'Council Raw Data'!C104</f>
        <v>Nebraska</v>
      </c>
      <c r="D104" s="109" t="str">
        <f>'Council Raw Data'!D104</f>
        <v>US</v>
      </c>
      <c r="E104" s="109">
        <f>'Council Raw Data'!E104</f>
        <v>32</v>
      </c>
      <c r="F104" s="109" t="str">
        <f>'Council Raw Data'!F104</f>
        <v>594</v>
      </c>
      <c r="G104" s="109" t="str">
        <f>'Council Raw Data'!G104</f>
        <v>Region 8</v>
      </c>
      <c r="H104" s="109" t="str">
        <f>'Council Raw Data'!H104</f>
        <v>A</v>
      </c>
      <c r="I104" s="109" t="str">
        <f>'Council Raw Data'!I104</f>
        <v>Regular</v>
      </c>
      <c r="J104" s="109" t="str">
        <f>'Council Raw Data'!J104</f>
        <v>E</v>
      </c>
      <c r="K104" s="109">
        <f>'Council Raw Data'!K104</f>
        <v>5</v>
      </c>
      <c r="L104" s="110">
        <f>'Council Raw Data'!L104</f>
        <v>0</v>
      </c>
      <c r="M104" s="109">
        <f>'Council Raw Data'!M104</f>
        <v>0</v>
      </c>
      <c r="N104" s="109">
        <f>'Council Raw Data'!N104</f>
        <v>5</v>
      </c>
      <c r="O104" s="109" t="str">
        <f>'Council Raw Data'!O104</f>
        <v>NO</v>
      </c>
      <c r="P104" s="109" t="str">
        <f>'Council Raw Data'!P104</f>
        <v>YES</v>
      </c>
      <c r="Q104" s="109" t="str">
        <f>'Council Raw Data'!Q104</f>
        <v>YES</v>
      </c>
      <c r="R104" s="109" t="str">
        <f>'Council Raw Data'!R104</f>
        <v>NO</v>
      </c>
      <c r="S104" s="109" t="str">
        <f>'Council Raw Data'!S104</f>
        <v>YES</v>
      </c>
      <c r="T104" s="109">
        <f>'Council Raw Data'!T104</f>
        <v>7</v>
      </c>
      <c r="U104" s="110">
        <f>'Council Raw Data'!U104</f>
        <v>0</v>
      </c>
      <c r="V104" s="109">
        <f>'Council Raw Data'!V104</f>
        <v>0</v>
      </c>
      <c r="W104" s="109">
        <f>'Council Raw Data'!W104</f>
        <v>7</v>
      </c>
      <c r="X104" s="109" t="str">
        <f>'Council Raw Data'!X104</f>
        <v>YES</v>
      </c>
      <c r="Y104" s="109"/>
      <c r="Z104" s="109"/>
      <c r="AA104" s="109"/>
      <c r="AB104" s="109"/>
      <c r="AC104" s="109" t="str">
        <f>'Council Raw Data'!Y104</f>
        <v>Not Compliant</v>
      </c>
      <c r="AD104" s="103" t="str">
        <f>IF('Council Raw Data'!Z104="","NO",'Council Raw Data'!Z104)</f>
        <v>NO</v>
      </c>
      <c r="AE104" s="103" t="str">
        <f>IF('Council Raw Data'!AA104="","NO",'Council Raw Data'!AA104)</f>
        <v>NO</v>
      </c>
      <c r="AF104" s="103" t="str">
        <f>IF('Council Raw Data'!AB104="","NO",'Council Raw Data'!AB104)</f>
        <v>NO</v>
      </c>
      <c r="AG104" s="103" t="str">
        <f>IF('Council Raw Data'!AC104="","NO",'Council Raw Data'!AC104)</f>
        <v>NO</v>
      </c>
      <c r="AH104" s="109" t="str">
        <f>'Council Raw Data'!AD104</f>
        <v/>
      </c>
      <c r="AI104" s="109" t="str">
        <f>'Council Raw Data'!AE104</f>
        <v>Neil Pfeifer</v>
      </c>
      <c r="AJ104" s="109" t="str">
        <f>'Council Raw Data'!AF104</f>
        <v>neil.pfeifer@kofc.org</v>
      </c>
      <c r="AK104" s="109" t="str">
        <f>'Council Raw Data'!AG104</f>
        <v>Virgilio Gutierrez</v>
      </c>
      <c r="AL104" s="111" t="str">
        <f>'Council Raw Data'!AH104</f>
        <v>virgil.gutierrez@kofc.org</v>
      </c>
    </row>
    <row r="105" spans="1:38">
      <c r="A105" s="106">
        <f>'Council Raw Data'!A105</f>
        <v>10285</v>
      </c>
      <c r="B105" s="106" t="str">
        <f>'Council Raw Data'!B105</f>
        <v>Gering</v>
      </c>
      <c r="C105" s="106" t="str">
        <f>'Council Raw Data'!C105</f>
        <v>Nebraska</v>
      </c>
      <c r="D105" s="106" t="str">
        <f>'Council Raw Data'!D105</f>
        <v>US</v>
      </c>
      <c r="E105" s="106">
        <f>'Council Raw Data'!E105</f>
        <v>42</v>
      </c>
      <c r="F105" s="106" t="str">
        <f>'Council Raw Data'!F105</f>
        <v>1874</v>
      </c>
      <c r="G105" s="106" t="str">
        <f>'Council Raw Data'!G105</f>
        <v>Region 6</v>
      </c>
      <c r="H105" s="106" t="str">
        <f>'Council Raw Data'!H105</f>
        <v>A</v>
      </c>
      <c r="I105" s="106" t="str">
        <f>'Council Raw Data'!I105</f>
        <v>Regular</v>
      </c>
      <c r="J105" s="106" t="str">
        <f>'Council Raw Data'!J105</f>
        <v>E</v>
      </c>
      <c r="K105" s="106">
        <f>'Council Raw Data'!K105</f>
        <v>6</v>
      </c>
      <c r="L105" s="107">
        <f>'Council Raw Data'!L105</f>
        <v>0</v>
      </c>
      <c r="M105" s="106">
        <f>'Council Raw Data'!M105</f>
        <v>0</v>
      </c>
      <c r="N105" s="106">
        <f>'Council Raw Data'!N105</f>
        <v>6</v>
      </c>
      <c r="O105" s="106" t="str">
        <f>'Council Raw Data'!O105</f>
        <v>NO</v>
      </c>
      <c r="P105" s="106" t="str">
        <f>'Council Raw Data'!P105</f>
        <v>YES</v>
      </c>
      <c r="Q105" s="106" t="str">
        <f>'Council Raw Data'!Q105</f>
        <v>YES</v>
      </c>
      <c r="R105" s="106" t="str">
        <f>'Council Raw Data'!R105</f>
        <v>NO</v>
      </c>
      <c r="S105" s="106" t="str">
        <f>'Council Raw Data'!S105</f>
        <v>YES</v>
      </c>
      <c r="T105" s="106">
        <f>'Council Raw Data'!T105</f>
        <v>7</v>
      </c>
      <c r="U105" s="107">
        <f>'Council Raw Data'!U105</f>
        <v>0</v>
      </c>
      <c r="V105" s="106">
        <f>'Council Raw Data'!V105</f>
        <v>0</v>
      </c>
      <c r="W105" s="106">
        <f>'Council Raw Data'!W105</f>
        <v>7</v>
      </c>
      <c r="X105" s="106" t="str">
        <f>'Council Raw Data'!X105</f>
        <v>NO</v>
      </c>
      <c r="Y105" s="106"/>
      <c r="Z105" s="106"/>
      <c r="AA105" s="106"/>
      <c r="AB105" s="106"/>
      <c r="AC105" s="106" t="str">
        <f>'Council Raw Data'!Y105</f>
        <v>Compliant</v>
      </c>
      <c r="AD105" s="103" t="str">
        <f>IF('Council Raw Data'!Z105="","NO",'Council Raw Data'!Z105)</f>
        <v>NO</v>
      </c>
      <c r="AE105" s="103" t="str">
        <f>IF('Council Raw Data'!AA105="","NO",'Council Raw Data'!AA105)</f>
        <v>NO</v>
      </c>
      <c r="AF105" s="103" t="str">
        <f>IF('Council Raw Data'!AB105="","NO",'Council Raw Data'!AB105)</f>
        <v>NO</v>
      </c>
      <c r="AG105" s="103" t="str">
        <f>IF('Council Raw Data'!AC105="","NO",'Council Raw Data'!AC105)</f>
        <v>NO</v>
      </c>
      <c r="AH105" s="106" t="str">
        <f>'Council Raw Data'!AD105</f>
        <v/>
      </c>
      <c r="AI105" s="106" t="str">
        <f>'Council Raw Data'!AE105</f>
        <v>Anthony Swanson</v>
      </c>
      <c r="AJ105" s="106" t="str">
        <f>'Council Raw Data'!AF105</f>
        <v>anthony.swanson@kofc.org</v>
      </c>
      <c r="AK105" s="106" t="str">
        <f>'Council Raw Data'!AG105</f>
        <v>Tanner Lockhorn</v>
      </c>
      <c r="AL105" s="108" t="str">
        <f>'Council Raw Data'!AH105</f>
        <v>tanner.lockhorn@kofc.org</v>
      </c>
    </row>
    <row r="106" spans="1:38">
      <c r="A106" s="109">
        <f>'Council Raw Data'!A106</f>
        <v>10305</v>
      </c>
      <c r="B106" s="109" t="str">
        <f>'Council Raw Data'!B106</f>
        <v>Ft Calhoun</v>
      </c>
      <c r="C106" s="109" t="str">
        <f>'Council Raw Data'!C106</f>
        <v>Nebraska</v>
      </c>
      <c r="D106" s="109" t="str">
        <f>'Council Raw Data'!D106</f>
        <v>US</v>
      </c>
      <c r="E106" s="109">
        <f>'Council Raw Data'!E106</f>
        <v>13</v>
      </c>
      <c r="F106" s="109" t="str">
        <f>'Council Raw Data'!F106</f>
        <v>594</v>
      </c>
      <c r="G106" s="109" t="str">
        <f>'Council Raw Data'!G106</f>
        <v>Region 7</v>
      </c>
      <c r="H106" s="109" t="str">
        <f>'Council Raw Data'!H106</f>
        <v>A</v>
      </c>
      <c r="I106" s="109" t="str">
        <f>'Council Raw Data'!I106</f>
        <v>Regular</v>
      </c>
      <c r="J106" s="109" t="str">
        <f>'Council Raw Data'!J106</f>
        <v>E</v>
      </c>
      <c r="K106" s="109">
        <f>'Council Raw Data'!K106</f>
        <v>6</v>
      </c>
      <c r="L106" s="110">
        <f>'Council Raw Data'!L106</f>
        <v>0</v>
      </c>
      <c r="M106" s="109">
        <f>'Council Raw Data'!M106</f>
        <v>0</v>
      </c>
      <c r="N106" s="109">
        <f>'Council Raw Data'!N106</f>
        <v>6</v>
      </c>
      <c r="O106" s="109" t="str">
        <f>'Council Raw Data'!O106</f>
        <v>NO</v>
      </c>
      <c r="P106" s="109" t="str">
        <f>'Council Raw Data'!P106</f>
        <v>YES</v>
      </c>
      <c r="Q106" s="109" t="str">
        <f>'Council Raw Data'!Q106</f>
        <v>YES</v>
      </c>
      <c r="R106" s="109" t="str">
        <f>'Council Raw Data'!R106</f>
        <v>NO</v>
      </c>
      <c r="S106" s="109" t="str">
        <f>'Council Raw Data'!S106</f>
        <v>YES</v>
      </c>
      <c r="T106" s="109">
        <f>'Council Raw Data'!T106</f>
        <v>7</v>
      </c>
      <c r="U106" s="110">
        <f>'Council Raw Data'!U106</f>
        <v>0</v>
      </c>
      <c r="V106" s="109">
        <f>'Council Raw Data'!V106</f>
        <v>0</v>
      </c>
      <c r="W106" s="109">
        <f>'Council Raw Data'!W106</f>
        <v>7</v>
      </c>
      <c r="X106" s="109" t="str">
        <f>'Council Raw Data'!X106</f>
        <v>YES</v>
      </c>
      <c r="Y106" s="109"/>
      <c r="Z106" s="109"/>
      <c r="AA106" s="109"/>
      <c r="AB106" s="109"/>
      <c r="AC106" s="109" t="str">
        <f>'Council Raw Data'!Y106</f>
        <v>Not Compliant</v>
      </c>
      <c r="AD106" s="103" t="str">
        <f>IF('Council Raw Data'!Z106="","NO",'Council Raw Data'!Z106)</f>
        <v>NO</v>
      </c>
      <c r="AE106" s="103" t="str">
        <f>IF('Council Raw Data'!AA106="","NO",'Council Raw Data'!AA106)</f>
        <v>NO</v>
      </c>
      <c r="AF106" s="103" t="str">
        <f>IF('Council Raw Data'!AB106="","NO",'Council Raw Data'!AB106)</f>
        <v>NO</v>
      </c>
      <c r="AG106" s="103" t="str">
        <f>IF('Council Raw Data'!AC106="","NO",'Council Raw Data'!AC106)</f>
        <v>NO</v>
      </c>
      <c r="AH106" s="109" t="str">
        <f>'Council Raw Data'!AD106</f>
        <v/>
      </c>
      <c r="AI106" s="109" t="str">
        <f>'Council Raw Data'!AE106</f>
        <v>Neil Pfeifer</v>
      </c>
      <c r="AJ106" s="109" t="str">
        <f>'Council Raw Data'!AF106</f>
        <v>neil.pfeifer@kofc.org</v>
      </c>
      <c r="AK106" s="109" t="str">
        <f>'Council Raw Data'!AG106</f>
        <v>Neil Pfeifer</v>
      </c>
      <c r="AL106" s="111" t="str">
        <f>'Council Raw Data'!AH106</f>
        <v>neil.pfeifer@kofc.org</v>
      </c>
    </row>
    <row r="107" spans="1:38">
      <c r="A107" s="106">
        <f>'Council Raw Data'!A107</f>
        <v>10335</v>
      </c>
      <c r="B107" s="106" t="str">
        <f>'Council Raw Data'!B107</f>
        <v>Minden</v>
      </c>
      <c r="C107" s="106" t="str">
        <f>'Council Raw Data'!C107</f>
        <v>Nebraska</v>
      </c>
      <c r="D107" s="106" t="str">
        <f>'Council Raw Data'!D107</f>
        <v>US</v>
      </c>
      <c r="E107" s="106">
        <f>'Council Raw Data'!E107</f>
        <v>39</v>
      </c>
      <c r="F107" s="106" t="str">
        <f>'Council Raw Data'!F107</f>
        <v>609</v>
      </c>
      <c r="G107" s="106" t="str">
        <f>'Council Raw Data'!G107</f>
        <v>Region 4</v>
      </c>
      <c r="H107" s="106" t="str">
        <f>'Council Raw Data'!H107</f>
        <v>A</v>
      </c>
      <c r="I107" s="106" t="str">
        <f>'Council Raw Data'!I107</f>
        <v>Regular</v>
      </c>
      <c r="J107" s="106" t="str">
        <f>'Council Raw Data'!J107</f>
        <v>E</v>
      </c>
      <c r="K107" s="106">
        <f>'Council Raw Data'!K107</f>
        <v>5</v>
      </c>
      <c r="L107" s="107">
        <f>'Council Raw Data'!L107</f>
        <v>0</v>
      </c>
      <c r="M107" s="106">
        <f>'Council Raw Data'!M107</f>
        <v>0</v>
      </c>
      <c r="N107" s="106">
        <f>'Council Raw Data'!N107</f>
        <v>5</v>
      </c>
      <c r="O107" s="106" t="str">
        <f>'Council Raw Data'!O107</f>
        <v>NO</v>
      </c>
      <c r="P107" s="106" t="str">
        <f>'Council Raw Data'!P107</f>
        <v>YES</v>
      </c>
      <c r="Q107" s="106" t="str">
        <f>'Council Raw Data'!Q107</f>
        <v>YES</v>
      </c>
      <c r="R107" s="106" t="str">
        <f>'Council Raw Data'!R107</f>
        <v>NO</v>
      </c>
      <c r="S107" s="106" t="str">
        <f>'Council Raw Data'!S107</f>
        <v>NO</v>
      </c>
      <c r="T107" s="106">
        <f>'Council Raw Data'!T107</f>
        <v>5</v>
      </c>
      <c r="U107" s="107">
        <f>'Council Raw Data'!U107</f>
        <v>0</v>
      </c>
      <c r="V107" s="106">
        <f>'Council Raw Data'!V107</f>
        <v>0</v>
      </c>
      <c r="W107" s="106">
        <f>'Council Raw Data'!W107</f>
        <v>5</v>
      </c>
      <c r="X107" s="106" t="str">
        <f>'Council Raw Data'!X107</f>
        <v>YES</v>
      </c>
      <c r="Y107" s="106"/>
      <c r="Z107" s="106"/>
      <c r="AA107" s="106"/>
      <c r="AB107" s="106"/>
      <c r="AC107" s="106" t="str">
        <f>'Council Raw Data'!Y107</f>
        <v>Not Compliant</v>
      </c>
      <c r="AD107" s="103" t="str">
        <f>IF('Council Raw Data'!Z107="","NO",'Council Raw Data'!Z107)</f>
        <v>NO</v>
      </c>
      <c r="AE107" s="103" t="str">
        <f>IF('Council Raw Data'!AA107="","NO",'Council Raw Data'!AA107)</f>
        <v>NO</v>
      </c>
      <c r="AF107" s="103" t="str">
        <f>IF('Council Raw Data'!AB107="","NO",'Council Raw Data'!AB107)</f>
        <v>NO</v>
      </c>
      <c r="AG107" s="103" t="str">
        <f>IF('Council Raw Data'!AC107="","NO",'Council Raw Data'!AC107)</f>
        <v>NO</v>
      </c>
      <c r="AH107" s="106" t="str">
        <f>'Council Raw Data'!AD107</f>
        <v/>
      </c>
      <c r="AI107" s="106" t="str">
        <f>'Council Raw Data'!AE107</f>
        <v>Anthony Swanson</v>
      </c>
      <c r="AJ107" s="106" t="str">
        <f>'Council Raw Data'!AF107</f>
        <v>anthony.swanson@kofc.org</v>
      </c>
      <c r="AK107" s="106" t="str">
        <f>'Council Raw Data'!AG107</f>
        <v>Michael Scholz</v>
      </c>
      <c r="AL107" s="108" t="str">
        <f>'Council Raw Data'!AH107</f>
        <v>michael.scholz@kofc.org</v>
      </c>
    </row>
    <row r="108" spans="1:38">
      <c r="A108" s="109">
        <f>'Council Raw Data'!A108</f>
        <v>10386</v>
      </c>
      <c r="B108" s="109" t="str">
        <f>'Council Raw Data'!B108</f>
        <v>Central City</v>
      </c>
      <c r="C108" s="109" t="str">
        <f>'Council Raw Data'!C108</f>
        <v>Nebraska</v>
      </c>
      <c r="D108" s="109" t="str">
        <f>'Council Raw Data'!D108</f>
        <v>US</v>
      </c>
      <c r="E108" s="109">
        <f>'Council Raw Data'!E108</f>
        <v>11</v>
      </c>
      <c r="F108" s="109" t="str">
        <f>'Council Raw Data'!F108</f>
        <v>601</v>
      </c>
      <c r="G108" s="109" t="str">
        <f>'Council Raw Data'!G108</f>
        <v>Region 4</v>
      </c>
      <c r="H108" s="109" t="str">
        <f>'Council Raw Data'!H108</f>
        <v>A</v>
      </c>
      <c r="I108" s="109" t="str">
        <f>'Council Raw Data'!I108</f>
        <v>Regular</v>
      </c>
      <c r="J108" s="109" t="str">
        <f>'Council Raw Data'!J108</f>
        <v>E</v>
      </c>
      <c r="K108" s="109">
        <f>'Council Raw Data'!K108</f>
        <v>5</v>
      </c>
      <c r="L108" s="110">
        <f>'Council Raw Data'!L108</f>
        <v>0.4</v>
      </c>
      <c r="M108" s="109">
        <f>'Council Raw Data'!M108</f>
        <v>2</v>
      </c>
      <c r="N108" s="109">
        <f>'Council Raw Data'!N108</f>
        <v>3</v>
      </c>
      <c r="O108" s="109" t="str">
        <f>'Council Raw Data'!O108</f>
        <v>NO</v>
      </c>
      <c r="P108" s="109" t="str">
        <f>'Council Raw Data'!P108</f>
        <v>YES</v>
      </c>
      <c r="Q108" s="109" t="str">
        <f>'Council Raw Data'!Q108</f>
        <v>YES</v>
      </c>
      <c r="R108" s="109" t="str">
        <f>'Council Raw Data'!R108</f>
        <v>NO</v>
      </c>
      <c r="S108" s="109" t="str">
        <f>'Council Raw Data'!S108</f>
        <v>YES</v>
      </c>
      <c r="T108" s="109">
        <f>'Council Raw Data'!T108</f>
        <v>5</v>
      </c>
      <c r="U108" s="110">
        <f>'Council Raw Data'!U108</f>
        <v>0</v>
      </c>
      <c r="V108" s="109">
        <f>'Council Raw Data'!V108</f>
        <v>0</v>
      </c>
      <c r="W108" s="109">
        <f>'Council Raw Data'!W108</f>
        <v>5</v>
      </c>
      <c r="X108" s="109" t="str">
        <f>'Council Raw Data'!X108</f>
        <v>YES</v>
      </c>
      <c r="Y108" s="109"/>
      <c r="Z108" s="109"/>
      <c r="AA108" s="109"/>
      <c r="AB108" s="109"/>
      <c r="AC108" s="109" t="str">
        <f>'Council Raw Data'!Y108</f>
        <v>Compliant</v>
      </c>
      <c r="AD108" s="103" t="str">
        <f>IF('Council Raw Data'!Z108="","NO",'Council Raw Data'!Z108)</f>
        <v>NO</v>
      </c>
      <c r="AE108" s="103" t="str">
        <f>IF('Council Raw Data'!AA108="","NO",'Council Raw Data'!AA108)</f>
        <v>NO</v>
      </c>
      <c r="AF108" s="103" t="str">
        <f>IF('Council Raw Data'!AB108="","NO",'Council Raw Data'!AB108)</f>
        <v>NO</v>
      </c>
      <c r="AG108" s="103" t="str">
        <f>IF('Council Raw Data'!AC108="","NO",'Council Raw Data'!AC108)</f>
        <v>NO</v>
      </c>
      <c r="AH108" s="109" t="str">
        <f>'Council Raw Data'!AD108</f>
        <v/>
      </c>
      <c r="AI108" s="109" t="str">
        <f>'Council Raw Data'!AE108</f>
        <v>Anthony Swanson</v>
      </c>
      <c r="AJ108" s="109" t="str">
        <f>'Council Raw Data'!AF108</f>
        <v>anthony.swanson@kofc.org</v>
      </c>
      <c r="AK108" s="109" t="str">
        <f>'Council Raw Data'!AG108</f>
        <v>Isaiah Swanson</v>
      </c>
      <c r="AL108" s="111" t="str">
        <f>'Council Raw Data'!AH108</f>
        <v>isaiah.swanson@kofc.org</v>
      </c>
    </row>
    <row r="109" spans="1:38">
      <c r="A109" s="106">
        <f>'Council Raw Data'!A109</f>
        <v>10387</v>
      </c>
      <c r="B109" s="106" t="str">
        <f>'Council Raw Data'!B109</f>
        <v>Grand Island</v>
      </c>
      <c r="C109" s="106" t="str">
        <f>'Council Raw Data'!C109</f>
        <v>Nebraska</v>
      </c>
      <c r="D109" s="106" t="str">
        <f>'Council Raw Data'!D109</f>
        <v>US</v>
      </c>
      <c r="E109" s="106">
        <f>'Council Raw Data'!E109</f>
        <v>22</v>
      </c>
      <c r="F109" s="106" t="str">
        <f>'Council Raw Data'!F109</f>
        <v>601</v>
      </c>
      <c r="G109" s="106" t="str">
        <f>'Council Raw Data'!G109</f>
        <v>Region 4</v>
      </c>
      <c r="H109" s="106" t="str">
        <f>'Council Raw Data'!H109</f>
        <v>A</v>
      </c>
      <c r="I109" s="106" t="str">
        <f>'Council Raw Data'!I109</f>
        <v>Regular</v>
      </c>
      <c r="J109" s="106" t="str">
        <f>'Council Raw Data'!J109</f>
        <v>E</v>
      </c>
      <c r="K109" s="106">
        <f>'Council Raw Data'!K109</f>
        <v>12</v>
      </c>
      <c r="L109" s="107">
        <f>'Council Raw Data'!L109</f>
        <v>0.41666666666666669</v>
      </c>
      <c r="M109" s="106">
        <f>'Council Raw Data'!M109</f>
        <v>5</v>
      </c>
      <c r="N109" s="106">
        <f>'Council Raw Data'!N109</f>
        <v>7</v>
      </c>
      <c r="O109" s="106" t="str">
        <f>'Council Raw Data'!O109</f>
        <v>NO</v>
      </c>
      <c r="P109" s="106" t="str">
        <f>'Council Raw Data'!P109</f>
        <v>YES</v>
      </c>
      <c r="Q109" s="106" t="str">
        <f>'Council Raw Data'!Q109</f>
        <v>YES</v>
      </c>
      <c r="R109" s="106" t="str">
        <f>'Council Raw Data'!R109</f>
        <v>NO</v>
      </c>
      <c r="S109" s="106" t="str">
        <f>'Council Raw Data'!S109</f>
        <v>YES</v>
      </c>
      <c r="T109" s="106">
        <f>'Council Raw Data'!T109</f>
        <v>12</v>
      </c>
      <c r="U109" s="107">
        <f>'Council Raw Data'!U109</f>
        <v>0</v>
      </c>
      <c r="V109" s="106">
        <f>'Council Raw Data'!V109</f>
        <v>0</v>
      </c>
      <c r="W109" s="106">
        <f>'Council Raw Data'!W109</f>
        <v>12</v>
      </c>
      <c r="X109" s="106" t="str">
        <f>'Council Raw Data'!X109</f>
        <v>NO</v>
      </c>
      <c r="Y109" s="106"/>
      <c r="Z109" s="106"/>
      <c r="AA109" s="106"/>
      <c r="AB109" s="106"/>
      <c r="AC109" s="106" t="str">
        <f>'Council Raw Data'!Y109</f>
        <v>Compliant</v>
      </c>
      <c r="AD109" s="103" t="str">
        <f>IF('Council Raw Data'!Z109="","NO",'Council Raw Data'!Z109)</f>
        <v>NO</v>
      </c>
      <c r="AE109" s="103" t="str">
        <f>IF('Council Raw Data'!AA109="","NO",'Council Raw Data'!AA109)</f>
        <v>NO</v>
      </c>
      <c r="AF109" s="103" t="str">
        <f>IF('Council Raw Data'!AB109="","NO",'Council Raw Data'!AB109)</f>
        <v>NO</v>
      </c>
      <c r="AG109" s="103" t="str">
        <f>IF('Council Raw Data'!AC109="","NO",'Council Raw Data'!AC109)</f>
        <v>NO</v>
      </c>
      <c r="AH109" s="106" t="str">
        <f>'Council Raw Data'!AD109</f>
        <v/>
      </c>
      <c r="AI109" s="106" t="str">
        <f>'Council Raw Data'!AE109</f>
        <v>Anthony Swanson</v>
      </c>
      <c r="AJ109" s="106" t="str">
        <f>'Council Raw Data'!AF109</f>
        <v>anthony.swanson@kofc.org</v>
      </c>
      <c r="AK109" s="106" t="str">
        <f>'Council Raw Data'!AG109</f>
        <v>Aaron Schock</v>
      </c>
      <c r="AL109" s="108" t="str">
        <f>'Council Raw Data'!AH109</f>
        <v>aaron.schock@kofc.org</v>
      </c>
    </row>
    <row r="110" spans="1:38">
      <c r="A110" s="109">
        <f>'Council Raw Data'!A110</f>
        <v>10412</v>
      </c>
      <c r="B110" s="109" t="str">
        <f>'Council Raw Data'!B110</f>
        <v>Blair</v>
      </c>
      <c r="C110" s="109" t="str">
        <f>'Council Raw Data'!C110</f>
        <v>Nebraska</v>
      </c>
      <c r="D110" s="109" t="str">
        <f>'Council Raw Data'!D110</f>
        <v>US</v>
      </c>
      <c r="E110" s="109">
        <f>'Council Raw Data'!E110</f>
        <v>13</v>
      </c>
      <c r="F110" s="109" t="str">
        <f>'Council Raw Data'!F110</f>
        <v>2071</v>
      </c>
      <c r="G110" s="109" t="str">
        <f>'Council Raw Data'!G110</f>
        <v>Region 7</v>
      </c>
      <c r="H110" s="109" t="str">
        <f>'Council Raw Data'!H110</f>
        <v>A</v>
      </c>
      <c r="I110" s="109" t="str">
        <f>'Council Raw Data'!I110</f>
        <v>Regular</v>
      </c>
      <c r="J110" s="109" t="str">
        <f>'Council Raw Data'!J110</f>
        <v>E</v>
      </c>
      <c r="K110" s="109">
        <f>'Council Raw Data'!K110</f>
        <v>6</v>
      </c>
      <c r="L110" s="110">
        <f>'Council Raw Data'!L110</f>
        <v>0</v>
      </c>
      <c r="M110" s="109">
        <f>'Council Raw Data'!M110</f>
        <v>0</v>
      </c>
      <c r="N110" s="109">
        <f>'Council Raw Data'!N110</f>
        <v>6</v>
      </c>
      <c r="O110" s="109" t="str">
        <f>'Council Raw Data'!O110</f>
        <v>NO</v>
      </c>
      <c r="P110" s="109" t="str">
        <f>'Council Raw Data'!P110</f>
        <v>YES</v>
      </c>
      <c r="Q110" s="109" t="str">
        <f>'Council Raw Data'!Q110</f>
        <v>YES</v>
      </c>
      <c r="R110" s="109" t="str">
        <f>'Council Raw Data'!R110</f>
        <v>NO</v>
      </c>
      <c r="S110" s="109" t="str">
        <f>'Council Raw Data'!S110</f>
        <v>YES</v>
      </c>
      <c r="T110" s="109">
        <f>'Council Raw Data'!T110</f>
        <v>6</v>
      </c>
      <c r="U110" s="110">
        <f>'Council Raw Data'!U110</f>
        <v>0</v>
      </c>
      <c r="V110" s="109">
        <f>'Council Raw Data'!V110</f>
        <v>0</v>
      </c>
      <c r="W110" s="109">
        <f>'Council Raw Data'!W110</f>
        <v>6</v>
      </c>
      <c r="X110" s="109" t="str">
        <f>'Council Raw Data'!X110</f>
        <v>YES</v>
      </c>
      <c r="Y110" s="109"/>
      <c r="Z110" s="109"/>
      <c r="AA110" s="109"/>
      <c r="AB110" s="109"/>
      <c r="AC110" s="109" t="str">
        <f>'Council Raw Data'!Y110</f>
        <v>Compliant</v>
      </c>
      <c r="AD110" s="103" t="str">
        <f>IF('Council Raw Data'!Z110="","NO",'Council Raw Data'!Z110)</f>
        <v>NO</v>
      </c>
      <c r="AE110" s="103" t="str">
        <f>IF('Council Raw Data'!AA110="","NO",'Council Raw Data'!AA110)</f>
        <v>NO</v>
      </c>
      <c r="AF110" s="103" t="str">
        <f>IF('Council Raw Data'!AB110="","NO",'Council Raw Data'!AB110)</f>
        <v>NO</v>
      </c>
      <c r="AG110" s="103" t="str">
        <f>IF('Council Raw Data'!AC110="","NO",'Council Raw Data'!AC110)</f>
        <v>NO</v>
      </c>
      <c r="AH110" s="109" t="str">
        <f>'Council Raw Data'!AD110</f>
        <v/>
      </c>
      <c r="AI110" s="109" t="str">
        <f>'Council Raw Data'!AE110</f>
        <v>Neil Pfeifer</v>
      </c>
      <c r="AJ110" s="109" t="str">
        <f>'Council Raw Data'!AF110</f>
        <v>neil.pfeifer@kofc.org</v>
      </c>
      <c r="AK110" s="109" t="str">
        <f>'Council Raw Data'!AG110</f>
        <v>Neil Pfeifer</v>
      </c>
      <c r="AL110" s="111" t="str">
        <f>'Council Raw Data'!AH110</f>
        <v>neil.pfeifer@kofc.org</v>
      </c>
    </row>
    <row r="111" spans="1:38">
      <c r="A111" s="106">
        <f>'Council Raw Data'!A111</f>
        <v>10506</v>
      </c>
      <c r="B111" s="106" t="str">
        <f>'Council Raw Data'!B111</f>
        <v>North Platte</v>
      </c>
      <c r="C111" s="106" t="str">
        <f>'Council Raw Data'!C111</f>
        <v>Nebraska</v>
      </c>
      <c r="D111" s="106" t="str">
        <f>'Council Raw Data'!D111</f>
        <v>US</v>
      </c>
      <c r="E111" s="106">
        <f>'Council Raw Data'!E111</f>
        <v>28</v>
      </c>
      <c r="F111" s="106" t="str">
        <f>'Council Raw Data'!F111</f>
        <v>607</v>
      </c>
      <c r="G111" s="106" t="str">
        <f>'Council Raw Data'!G111</f>
        <v>Region 5</v>
      </c>
      <c r="H111" s="106" t="str">
        <f>'Council Raw Data'!H111</f>
        <v>P</v>
      </c>
      <c r="I111" s="106" t="str">
        <f>'Council Raw Data'!I111</f>
        <v>Regular</v>
      </c>
      <c r="J111" s="106" t="str">
        <f>'Council Raw Data'!J111</f>
        <v>E</v>
      </c>
      <c r="K111" s="106">
        <f>'Council Raw Data'!K111</f>
        <v>5</v>
      </c>
      <c r="L111" s="107">
        <f>'Council Raw Data'!L111</f>
        <v>0</v>
      </c>
      <c r="M111" s="106">
        <f>'Council Raw Data'!M111</f>
        <v>0</v>
      </c>
      <c r="N111" s="106">
        <f>'Council Raw Data'!N111</f>
        <v>5</v>
      </c>
      <c r="O111" s="106" t="str">
        <f>'Council Raw Data'!O111</f>
        <v>NO</v>
      </c>
      <c r="P111" s="106" t="str">
        <f>'Council Raw Data'!P111</f>
        <v>YES</v>
      </c>
      <c r="Q111" s="106" t="str">
        <f>'Council Raw Data'!Q111</f>
        <v>YES</v>
      </c>
      <c r="R111" s="106" t="str">
        <f>'Council Raw Data'!R111</f>
        <v>NO</v>
      </c>
      <c r="S111" s="106" t="str">
        <f>'Council Raw Data'!S111</f>
        <v>NO</v>
      </c>
      <c r="T111" s="106">
        <f>'Council Raw Data'!T111</f>
        <v>6</v>
      </c>
      <c r="U111" s="107">
        <f>'Council Raw Data'!U111</f>
        <v>0</v>
      </c>
      <c r="V111" s="106">
        <f>'Council Raw Data'!V111</f>
        <v>0</v>
      </c>
      <c r="W111" s="106">
        <f>'Council Raw Data'!W111</f>
        <v>6</v>
      </c>
      <c r="X111" s="106" t="str">
        <f>'Council Raw Data'!X111</f>
        <v>YES</v>
      </c>
      <c r="Y111" s="106"/>
      <c r="Z111" s="106"/>
      <c r="AA111" s="106"/>
      <c r="AB111" s="106"/>
      <c r="AC111" s="106" t="str">
        <f>'Council Raw Data'!Y111</f>
        <v>Not Compliant</v>
      </c>
      <c r="AD111" s="103" t="str">
        <f>IF('Council Raw Data'!Z111="","NO",'Council Raw Data'!Z111)</f>
        <v>NO</v>
      </c>
      <c r="AE111" s="103" t="str">
        <f>IF('Council Raw Data'!AA111="","NO",'Council Raw Data'!AA111)</f>
        <v>NO</v>
      </c>
      <c r="AF111" s="103" t="str">
        <f>IF('Council Raw Data'!AB111="","NO",'Council Raw Data'!AB111)</f>
        <v>NO</v>
      </c>
      <c r="AG111" s="103" t="str">
        <f>IF('Council Raw Data'!AC111="","NO",'Council Raw Data'!AC111)</f>
        <v>NO</v>
      </c>
      <c r="AH111" s="106" t="str">
        <f>'Council Raw Data'!AD111</f>
        <v/>
      </c>
      <c r="AI111" s="106" t="str">
        <f>'Council Raw Data'!AE111</f>
        <v>Anthony Swanson</v>
      </c>
      <c r="AJ111" s="106" t="str">
        <f>'Council Raw Data'!AF111</f>
        <v>anthony.swanson@kofc.org</v>
      </c>
      <c r="AK111" s="106" t="str">
        <f>'Council Raw Data'!AG111</f>
        <v>Anthony Swanson</v>
      </c>
      <c r="AL111" s="108" t="str">
        <f>'Council Raw Data'!AH111</f>
        <v>anthony.swanson@kofc.org</v>
      </c>
    </row>
    <row r="112" spans="1:38">
      <c r="A112" s="109">
        <f>'Council Raw Data'!A112</f>
        <v>10510</v>
      </c>
      <c r="B112" s="109" t="str">
        <f>'Council Raw Data'!B112</f>
        <v>Lincoln</v>
      </c>
      <c r="C112" s="109" t="str">
        <f>'Council Raw Data'!C112</f>
        <v>Nebraska</v>
      </c>
      <c r="D112" s="109" t="str">
        <f>'Council Raw Data'!D112</f>
        <v>US</v>
      </c>
      <c r="E112" s="109">
        <f>'Council Raw Data'!E112</f>
        <v>33</v>
      </c>
      <c r="F112" s="109" t="str">
        <f>'Council Raw Data'!F112</f>
        <v>3640</v>
      </c>
      <c r="G112" s="109" t="str">
        <f>'Council Raw Data'!G112</f>
        <v>Region 1</v>
      </c>
      <c r="H112" s="109" t="str">
        <f>'Council Raw Data'!H112</f>
        <v>A</v>
      </c>
      <c r="I112" s="109" t="str">
        <f>'Council Raw Data'!I112</f>
        <v>Regular</v>
      </c>
      <c r="J112" s="109" t="str">
        <f>'Council Raw Data'!J112</f>
        <v>E</v>
      </c>
      <c r="K112" s="109">
        <f>'Council Raw Data'!K112</f>
        <v>15</v>
      </c>
      <c r="L112" s="110">
        <f>'Council Raw Data'!L112</f>
        <v>6.6666666666666666E-2</v>
      </c>
      <c r="M112" s="109">
        <f>'Council Raw Data'!M112</f>
        <v>1</v>
      </c>
      <c r="N112" s="109">
        <f>'Council Raw Data'!N112</f>
        <v>14</v>
      </c>
      <c r="O112" s="109" t="str">
        <f>'Council Raw Data'!O112</f>
        <v>NO</v>
      </c>
      <c r="P112" s="109" t="str">
        <f>'Council Raw Data'!P112</f>
        <v>YES</v>
      </c>
      <c r="Q112" s="109" t="str">
        <f>'Council Raw Data'!Q112</f>
        <v>YES</v>
      </c>
      <c r="R112" s="109" t="str">
        <f>'Council Raw Data'!R112</f>
        <v>NO</v>
      </c>
      <c r="S112" s="109" t="str">
        <f>'Council Raw Data'!S112</f>
        <v>YES</v>
      </c>
      <c r="T112" s="109">
        <f>'Council Raw Data'!T112</f>
        <v>14</v>
      </c>
      <c r="U112" s="110">
        <f>'Council Raw Data'!U112</f>
        <v>0</v>
      </c>
      <c r="V112" s="109">
        <f>'Council Raw Data'!V112</f>
        <v>0</v>
      </c>
      <c r="W112" s="109">
        <f>'Council Raw Data'!W112</f>
        <v>14</v>
      </c>
      <c r="X112" s="109" t="str">
        <f>'Council Raw Data'!X112</f>
        <v>YES</v>
      </c>
      <c r="Y112" s="109"/>
      <c r="Z112" s="109"/>
      <c r="AA112" s="109"/>
      <c r="AB112" s="109"/>
      <c r="AC112" s="109" t="str">
        <f>'Council Raw Data'!Y112</f>
        <v>Not Compliant</v>
      </c>
      <c r="AD112" s="103" t="str">
        <f>IF('Council Raw Data'!Z112="","NO",'Council Raw Data'!Z112)</f>
        <v>NO</v>
      </c>
      <c r="AE112" s="103" t="str">
        <f>IF('Council Raw Data'!AA112="","NO",'Council Raw Data'!AA112)</f>
        <v>NO</v>
      </c>
      <c r="AF112" s="103" t="str">
        <f>IF('Council Raw Data'!AB112="","NO",'Council Raw Data'!AB112)</f>
        <v>NO</v>
      </c>
      <c r="AG112" s="103" t="str">
        <f>IF('Council Raw Data'!AC112="","NO",'Council Raw Data'!AC112)</f>
        <v>NO</v>
      </c>
      <c r="AH112" s="109" t="str">
        <f>'Council Raw Data'!AD112</f>
        <v/>
      </c>
      <c r="AI112" s="109" t="str">
        <f>'Council Raw Data'!AE112</f>
        <v>Anthony Swanson</v>
      </c>
      <c r="AJ112" s="109" t="str">
        <f>'Council Raw Data'!AF112</f>
        <v>anthony.swanson@kofc.org</v>
      </c>
      <c r="AK112" s="109" t="str">
        <f>'Council Raw Data'!AG112</f>
        <v>Anthony Swanson</v>
      </c>
      <c r="AL112" s="111" t="str">
        <f>'Council Raw Data'!AH112</f>
        <v>anthony.swanson@kofc.org</v>
      </c>
    </row>
    <row r="113" spans="1:38">
      <c r="A113" s="106">
        <f>'Council Raw Data'!A113</f>
        <v>10592</v>
      </c>
      <c r="B113" s="106" t="str">
        <f>'Council Raw Data'!B113</f>
        <v>Bloomfield</v>
      </c>
      <c r="C113" s="106" t="str">
        <f>'Council Raw Data'!C113</f>
        <v>Nebraska</v>
      </c>
      <c r="D113" s="106" t="str">
        <f>'Council Raw Data'!D113</f>
        <v>US</v>
      </c>
      <c r="E113" s="106">
        <f>'Council Raw Data'!E113</f>
        <v>16</v>
      </c>
      <c r="F113" s="106" t="str">
        <f>'Council Raw Data'!F113</f>
        <v>604</v>
      </c>
      <c r="G113" s="106" t="str">
        <f>'Council Raw Data'!G113</f>
        <v>Region 3</v>
      </c>
      <c r="H113" s="106" t="str">
        <f>'Council Raw Data'!H113</f>
        <v>P</v>
      </c>
      <c r="I113" s="106" t="str">
        <f>'Council Raw Data'!I113</f>
        <v>Regular</v>
      </c>
      <c r="J113" s="106" t="str">
        <f>'Council Raw Data'!J113</f>
        <v>E</v>
      </c>
      <c r="K113" s="106">
        <f>'Council Raw Data'!K113</f>
        <v>5</v>
      </c>
      <c r="L113" s="107">
        <f>'Council Raw Data'!L113</f>
        <v>0</v>
      </c>
      <c r="M113" s="106">
        <f>'Council Raw Data'!M113</f>
        <v>0</v>
      </c>
      <c r="N113" s="106">
        <f>'Council Raw Data'!N113</f>
        <v>5</v>
      </c>
      <c r="O113" s="106" t="str">
        <f>'Council Raw Data'!O113</f>
        <v>NO</v>
      </c>
      <c r="P113" s="106" t="str">
        <f>'Council Raw Data'!P113</f>
        <v>YES</v>
      </c>
      <c r="Q113" s="106" t="str">
        <f>'Council Raw Data'!Q113</f>
        <v>YES</v>
      </c>
      <c r="R113" s="106" t="str">
        <f>'Council Raw Data'!R113</f>
        <v>NO</v>
      </c>
      <c r="S113" s="106" t="str">
        <f>'Council Raw Data'!S113</f>
        <v>YES</v>
      </c>
      <c r="T113" s="106">
        <f>'Council Raw Data'!T113</f>
        <v>5</v>
      </c>
      <c r="U113" s="107">
        <f>'Council Raw Data'!U113</f>
        <v>0</v>
      </c>
      <c r="V113" s="106">
        <f>'Council Raw Data'!V113</f>
        <v>0</v>
      </c>
      <c r="W113" s="106">
        <f>'Council Raw Data'!W113</f>
        <v>5</v>
      </c>
      <c r="X113" s="106" t="str">
        <f>'Council Raw Data'!X113</f>
        <v>YES</v>
      </c>
      <c r="Y113" s="106"/>
      <c r="Z113" s="106"/>
      <c r="AA113" s="106"/>
      <c r="AB113" s="106"/>
      <c r="AC113" s="106" t="str">
        <f>'Council Raw Data'!Y113</f>
        <v>Not Compliant</v>
      </c>
      <c r="AD113" s="103" t="str">
        <f>IF('Council Raw Data'!Z113="","NO",'Council Raw Data'!Z113)</f>
        <v>NO</v>
      </c>
      <c r="AE113" s="103" t="str">
        <f>IF('Council Raw Data'!AA113="","NO",'Council Raw Data'!AA113)</f>
        <v>NO</v>
      </c>
      <c r="AF113" s="103" t="str">
        <f>IF('Council Raw Data'!AB113="","NO",'Council Raw Data'!AB113)</f>
        <v>NO</v>
      </c>
      <c r="AG113" s="103" t="str">
        <f>IF('Council Raw Data'!AC113="","NO",'Council Raw Data'!AC113)</f>
        <v>NO</v>
      </c>
      <c r="AH113" s="106" t="str">
        <f>'Council Raw Data'!AD113</f>
        <v/>
      </c>
      <c r="AI113" s="106" t="str">
        <f>'Council Raw Data'!AE113</f>
        <v>Neil Pfeifer</v>
      </c>
      <c r="AJ113" s="106" t="str">
        <f>'Council Raw Data'!AF113</f>
        <v>neil.pfeifer@kofc.org</v>
      </c>
      <c r="AK113" s="106" t="str">
        <f>'Council Raw Data'!AG113</f>
        <v>Neil Pfeifer</v>
      </c>
      <c r="AL113" s="108" t="str">
        <f>'Council Raw Data'!AH113</f>
        <v>neil.pfeifer@kofc.org</v>
      </c>
    </row>
    <row r="114" spans="1:38">
      <c r="A114" s="109">
        <f>'Council Raw Data'!A114</f>
        <v>10607</v>
      </c>
      <c r="B114" s="109" t="str">
        <f>'Council Raw Data'!B114</f>
        <v>Genoa</v>
      </c>
      <c r="C114" s="109" t="str">
        <f>'Council Raw Data'!C114</f>
        <v>Nebraska</v>
      </c>
      <c r="D114" s="109" t="str">
        <f>'Council Raw Data'!D114</f>
        <v>US</v>
      </c>
      <c r="E114" s="109">
        <f>'Council Raw Data'!E114</f>
        <v>20</v>
      </c>
      <c r="F114" s="109" t="str">
        <f>'Council Raw Data'!F114</f>
        <v>605</v>
      </c>
      <c r="G114" s="109" t="str">
        <f>'Council Raw Data'!G114</f>
        <v>Region 2</v>
      </c>
      <c r="H114" s="109" t="str">
        <f>'Council Raw Data'!H114</f>
        <v>P</v>
      </c>
      <c r="I114" s="109" t="str">
        <f>'Council Raw Data'!I114</f>
        <v>Regular</v>
      </c>
      <c r="J114" s="109" t="str">
        <f>'Council Raw Data'!J114</f>
        <v>E</v>
      </c>
      <c r="K114" s="109">
        <f>'Council Raw Data'!K114</f>
        <v>5</v>
      </c>
      <c r="L114" s="110">
        <f>'Council Raw Data'!L114</f>
        <v>0</v>
      </c>
      <c r="M114" s="109">
        <f>'Council Raw Data'!M114</f>
        <v>0</v>
      </c>
      <c r="N114" s="109">
        <f>'Council Raw Data'!N114</f>
        <v>5</v>
      </c>
      <c r="O114" s="109" t="str">
        <f>'Council Raw Data'!O114</f>
        <v>NO</v>
      </c>
      <c r="P114" s="109" t="str">
        <f>'Council Raw Data'!P114</f>
        <v>NO</v>
      </c>
      <c r="Q114" s="109" t="str">
        <f>'Council Raw Data'!Q114</f>
        <v>NO</v>
      </c>
      <c r="R114" s="109" t="str">
        <f>'Council Raw Data'!R114</f>
        <v>NO</v>
      </c>
      <c r="S114" s="109" t="str">
        <f>'Council Raw Data'!S114</f>
        <v>YES</v>
      </c>
      <c r="T114" s="109">
        <f>'Council Raw Data'!T114</f>
        <v>5</v>
      </c>
      <c r="U114" s="110">
        <f>'Council Raw Data'!U114</f>
        <v>0</v>
      </c>
      <c r="V114" s="109">
        <f>'Council Raw Data'!V114</f>
        <v>0</v>
      </c>
      <c r="W114" s="109">
        <f>'Council Raw Data'!W114</f>
        <v>5</v>
      </c>
      <c r="X114" s="109" t="str">
        <f>'Council Raw Data'!X114</f>
        <v>YES</v>
      </c>
      <c r="Y114" s="109"/>
      <c r="Z114" s="109"/>
      <c r="AA114" s="109"/>
      <c r="AB114" s="109"/>
      <c r="AC114" s="109" t="str">
        <f>'Council Raw Data'!Y114</f>
        <v>Not Compliant</v>
      </c>
      <c r="AD114" s="103" t="str">
        <f>IF('Council Raw Data'!Z114="","NO",'Council Raw Data'!Z114)</f>
        <v>NO</v>
      </c>
      <c r="AE114" s="103" t="str">
        <f>IF('Council Raw Data'!AA114="","NO",'Council Raw Data'!AA114)</f>
        <v>NO</v>
      </c>
      <c r="AF114" s="103" t="str">
        <f>IF('Council Raw Data'!AB114="","NO",'Council Raw Data'!AB114)</f>
        <v>NO</v>
      </c>
      <c r="AG114" s="103" t="str">
        <f>IF('Council Raw Data'!AC114="","NO",'Council Raw Data'!AC114)</f>
        <v>NO</v>
      </c>
      <c r="AH114" s="109" t="str">
        <f>'Council Raw Data'!AD114</f>
        <v/>
      </c>
      <c r="AI114" s="109" t="str">
        <f>'Council Raw Data'!AE114</f>
        <v>Neil Pfeifer</v>
      </c>
      <c r="AJ114" s="109" t="str">
        <f>'Council Raw Data'!AF114</f>
        <v>neil.pfeifer@kofc.org</v>
      </c>
      <c r="AK114" s="109" t="str">
        <f>'Council Raw Data'!AG114</f>
        <v>Noah Pfeifer</v>
      </c>
      <c r="AL114" s="111" t="str">
        <f>'Council Raw Data'!AH114</f>
        <v>noah.pfeifer@kofc.org</v>
      </c>
    </row>
    <row r="115" spans="1:38">
      <c r="A115" s="106">
        <f>'Council Raw Data'!A115</f>
        <v>10795</v>
      </c>
      <c r="B115" s="106" t="str">
        <f>'Council Raw Data'!B115</f>
        <v>Omaha</v>
      </c>
      <c r="C115" s="106" t="str">
        <f>'Council Raw Data'!C115</f>
        <v>Nebraska</v>
      </c>
      <c r="D115" s="106" t="str">
        <f>'Council Raw Data'!D115</f>
        <v>US</v>
      </c>
      <c r="E115" s="106">
        <f>'Council Raw Data'!E115</f>
        <v>34</v>
      </c>
      <c r="F115" s="106" t="str">
        <f>'Council Raw Data'!F115</f>
        <v>2540</v>
      </c>
      <c r="G115" s="106" t="str">
        <f>'Council Raw Data'!G115</f>
        <v>Region 7</v>
      </c>
      <c r="H115" s="106" t="str">
        <f>'Council Raw Data'!H115</f>
        <v>A</v>
      </c>
      <c r="I115" s="106" t="str">
        <f>'Council Raw Data'!I115</f>
        <v>Regular</v>
      </c>
      <c r="J115" s="106" t="str">
        <f>'Council Raw Data'!J115</f>
        <v>E</v>
      </c>
      <c r="K115" s="106">
        <f>'Council Raw Data'!K115</f>
        <v>15</v>
      </c>
      <c r="L115" s="107">
        <f>'Council Raw Data'!L115</f>
        <v>0.8</v>
      </c>
      <c r="M115" s="106">
        <f>'Council Raw Data'!M115</f>
        <v>12</v>
      </c>
      <c r="N115" s="106">
        <f>'Council Raw Data'!N115</f>
        <v>3</v>
      </c>
      <c r="O115" s="106" t="str">
        <f>'Council Raw Data'!O115</f>
        <v>NO</v>
      </c>
      <c r="P115" s="106" t="str">
        <f>'Council Raw Data'!P115</f>
        <v>YES</v>
      </c>
      <c r="Q115" s="106" t="str">
        <f>'Council Raw Data'!Q115</f>
        <v>YES</v>
      </c>
      <c r="R115" s="106" t="str">
        <f>'Council Raw Data'!R115</f>
        <v>NO</v>
      </c>
      <c r="S115" s="106" t="str">
        <f>'Council Raw Data'!S115</f>
        <v>YES</v>
      </c>
      <c r="T115" s="106">
        <f>'Council Raw Data'!T115</f>
        <v>15</v>
      </c>
      <c r="U115" s="107">
        <f>'Council Raw Data'!U115</f>
        <v>0</v>
      </c>
      <c r="V115" s="106">
        <f>'Council Raw Data'!V115</f>
        <v>0</v>
      </c>
      <c r="W115" s="106">
        <f>'Council Raw Data'!W115</f>
        <v>15</v>
      </c>
      <c r="X115" s="106" t="str">
        <f>'Council Raw Data'!X115</f>
        <v>YES</v>
      </c>
      <c r="Y115" s="106"/>
      <c r="Z115" s="106"/>
      <c r="AA115" s="106"/>
      <c r="AB115" s="106"/>
      <c r="AC115" s="106" t="str">
        <f>'Council Raw Data'!Y115</f>
        <v>Compliant</v>
      </c>
      <c r="AD115" s="103" t="str">
        <f>IF('Council Raw Data'!Z115="","NO",'Council Raw Data'!Z115)</f>
        <v>NO</v>
      </c>
      <c r="AE115" s="103" t="str">
        <f>IF('Council Raw Data'!AA115="","NO",'Council Raw Data'!AA115)</f>
        <v>NO</v>
      </c>
      <c r="AF115" s="103" t="str">
        <f>IF('Council Raw Data'!AB115="","NO",'Council Raw Data'!AB115)</f>
        <v>NO</v>
      </c>
      <c r="AG115" s="103" t="str">
        <f>IF('Council Raw Data'!AC115="","NO",'Council Raw Data'!AC115)</f>
        <v>NO</v>
      </c>
      <c r="AH115" s="106" t="str">
        <f>'Council Raw Data'!AD115</f>
        <v/>
      </c>
      <c r="AI115" s="106" t="str">
        <f>'Council Raw Data'!AE115</f>
        <v>Neil Pfeifer</v>
      </c>
      <c r="AJ115" s="106" t="str">
        <f>'Council Raw Data'!AF115</f>
        <v>neil.pfeifer@kofc.org</v>
      </c>
      <c r="AK115" s="106" t="str">
        <f>'Council Raw Data'!AG115</f>
        <v>Jared Heinen</v>
      </c>
      <c r="AL115" s="108" t="str">
        <f>'Council Raw Data'!AH115</f>
        <v>jared.heinen@kofc.org</v>
      </c>
    </row>
    <row r="116" spans="1:38">
      <c r="A116" s="109">
        <f>'Council Raw Data'!A116</f>
        <v>10815</v>
      </c>
      <c r="B116" s="109" t="str">
        <f>'Council Raw Data'!B116</f>
        <v>Omaha</v>
      </c>
      <c r="C116" s="109" t="str">
        <f>'Council Raw Data'!C116</f>
        <v>Nebraska</v>
      </c>
      <c r="D116" s="109" t="str">
        <f>'Council Raw Data'!D116</f>
        <v>US</v>
      </c>
      <c r="E116" s="109">
        <f>'Council Raw Data'!E116</f>
        <v>1</v>
      </c>
      <c r="F116" s="109" t="str">
        <f>'Council Raw Data'!F116</f>
        <v>1854</v>
      </c>
      <c r="G116" s="109" t="str">
        <f>'Council Raw Data'!G116</f>
        <v>Region 8</v>
      </c>
      <c r="H116" s="109" t="str">
        <f>'Council Raw Data'!H116</f>
        <v>A</v>
      </c>
      <c r="I116" s="109" t="str">
        <f>'Council Raw Data'!I116</f>
        <v>Regular</v>
      </c>
      <c r="J116" s="109" t="str">
        <f>'Council Raw Data'!J116</f>
        <v>E</v>
      </c>
      <c r="K116" s="109">
        <f>'Council Raw Data'!K116</f>
        <v>5</v>
      </c>
      <c r="L116" s="110">
        <f>'Council Raw Data'!L116</f>
        <v>0</v>
      </c>
      <c r="M116" s="109">
        <f>'Council Raw Data'!M116</f>
        <v>0</v>
      </c>
      <c r="N116" s="109">
        <f>'Council Raw Data'!N116</f>
        <v>5</v>
      </c>
      <c r="O116" s="109" t="str">
        <f>'Council Raw Data'!O116</f>
        <v>NO</v>
      </c>
      <c r="P116" s="109" t="str">
        <f>'Council Raw Data'!P116</f>
        <v>YES</v>
      </c>
      <c r="Q116" s="109" t="str">
        <f>'Council Raw Data'!Q116</f>
        <v>YES</v>
      </c>
      <c r="R116" s="109" t="str">
        <f>'Council Raw Data'!R116</f>
        <v>NO</v>
      </c>
      <c r="S116" s="109" t="str">
        <f>'Council Raw Data'!S116</f>
        <v>YES</v>
      </c>
      <c r="T116" s="109">
        <f>'Council Raw Data'!T116</f>
        <v>5</v>
      </c>
      <c r="U116" s="110">
        <f>'Council Raw Data'!U116</f>
        <v>0</v>
      </c>
      <c r="V116" s="109">
        <f>'Council Raw Data'!V116</f>
        <v>0</v>
      </c>
      <c r="W116" s="109">
        <f>'Council Raw Data'!W116</f>
        <v>5</v>
      </c>
      <c r="X116" s="109" t="str">
        <f>'Council Raw Data'!X116</f>
        <v>YES</v>
      </c>
      <c r="Y116" s="109"/>
      <c r="Z116" s="109"/>
      <c r="AA116" s="109"/>
      <c r="AB116" s="109"/>
      <c r="AC116" s="109" t="str">
        <f>'Council Raw Data'!Y116</f>
        <v>Not Compliant</v>
      </c>
      <c r="AD116" s="103" t="str">
        <f>IF('Council Raw Data'!Z116="","NO",'Council Raw Data'!Z116)</f>
        <v>NO</v>
      </c>
      <c r="AE116" s="103" t="str">
        <f>IF('Council Raw Data'!AA116="","NO",'Council Raw Data'!AA116)</f>
        <v>NO</v>
      </c>
      <c r="AF116" s="103" t="str">
        <f>IF('Council Raw Data'!AB116="","NO",'Council Raw Data'!AB116)</f>
        <v>NO</v>
      </c>
      <c r="AG116" s="103" t="str">
        <f>IF('Council Raw Data'!AC116="","NO",'Council Raw Data'!AC116)</f>
        <v>NO</v>
      </c>
      <c r="AH116" s="109" t="str">
        <f>'Council Raw Data'!AD116</f>
        <v/>
      </c>
      <c r="AI116" s="109" t="str">
        <f>'Council Raw Data'!AE116</f>
        <v>Neil Pfeifer</v>
      </c>
      <c r="AJ116" s="109" t="str">
        <f>'Council Raw Data'!AF116</f>
        <v>neil.pfeifer@kofc.org</v>
      </c>
      <c r="AK116" s="109" t="str">
        <f>'Council Raw Data'!AG116</f>
        <v>Virgilio Gutierrez</v>
      </c>
      <c r="AL116" s="111" t="str">
        <f>'Council Raw Data'!AH116</f>
        <v>virgil.gutierrez@kofc.org</v>
      </c>
    </row>
    <row r="117" spans="1:38">
      <c r="A117" s="106">
        <f>'Council Raw Data'!A117</f>
        <v>10894</v>
      </c>
      <c r="B117" s="106" t="str">
        <f>'Council Raw Data'!B117</f>
        <v>Springfield</v>
      </c>
      <c r="C117" s="106" t="str">
        <f>'Council Raw Data'!C117</f>
        <v>Nebraska</v>
      </c>
      <c r="D117" s="106" t="str">
        <f>'Council Raw Data'!D117</f>
        <v>US</v>
      </c>
      <c r="E117" s="106">
        <f>'Council Raw Data'!E117</f>
        <v>4</v>
      </c>
      <c r="F117" s="106" t="str">
        <f>'Council Raw Data'!F117</f>
        <v>3606</v>
      </c>
      <c r="G117" s="106" t="str">
        <f>'Council Raw Data'!G117</f>
        <v>Region 8</v>
      </c>
      <c r="H117" s="106" t="str">
        <f>'Council Raw Data'!H117</f>
        <v>A</v>
      </c>
      <c r="I117" s="106" t="str">
        <f>'Council Raw Data'!I117</f>
        <v>Regular</v>
      </c>
      <c r="J117" s="106" t="str">
        <f>'Council Raw Data'!J117</f>
        <v>E</v>
      </c>
      <c r="K117" s="106">
        <f>'Council Raw Data'!K117</f>
        <v>7</v>
      </c>
      <c r="L117" s="107">
        <f>'Council Raw Data'!L117</f>
        <v>0</v>
      </c>
      <c r="M117" s="106">
        <f>'Council Raw Data'!M117</f>
        <v>0</v>
      </c>
      <c r="N117" s="106">
        <f>'Council Raw Data'!N117</f>
        <v>7</v>
      </c>
      <c r="O117" s="106" t="str">
        <f>'Council Raw Data'!O117</f>
        <v>NO</v>
      </c>
      <c r="P117" s="106" t="str">
        <f>'Council Raw Data'!P117</f>
        <v>YES</v>
      </c>
      <c r="Q117" s="106" t="str">
        <f>'Council Raw Data'!Q117</f>
        <v>NO</v>
      </c>
      <c r="R117" s="106" t="str">
        <f>'Council Raw Data'!R117</f>
        <v>NO</v>
      </c>
      <c r="S117" s="106" t="str">
        <f>'Council Raw Data'!S117</f>
        <v>NO</v>
      </c>
      <c r="T117" s="106">
        <f>'Council Raw Data'!T117</f>
        <v>7</v>
      </c>
      <c r="U117" s="107">
        <f>'Council Raw Data'!U117</f>
        <v>0</v>
      </c>
      <c r="V117" s="106">
        <f>'Council Raw Data'!V117</f>
        <v>0</v>
      </c>
      <c r="W117" s="106">
        <f>'Council Raw Data'!W117</f>
        <v>7</v>
      </c>
      <c r="X117" s="106" t="str">
        <f>'Council Raw Data'!X117</f>
        <v>YES</v>
      </c>
      <c r="Y117" s="106"/>
      <c r="Z117" s="106"/>
      <c r="AA117" s="106"/>
      <c r="AB117" s="106"/>
      <c r="AC117" s="106" t="str">
        <f>'Council Raw Data'!Y117</f>
        <v>Not Compliant</v>
      </c>
      <c r="AD117" s="103" t="str">
        <f>IF('Council Raw Data'!Z117="","NO",'Council Raw Data'!Z117)</f>
        <v>NO</v>
      </c>
      <c r="AE117" s="103" t="str">
        <f>IF('Council Raw Data'!AA117="","NO",'Council Raw Data'!AA117)</f>
        <v>NO</v>
      </c>
      <c r="AF117" s="103" t="str">
        <f>IF('Council Raw Data'!AB117="","NO",'Council Raw Data'!AB117)</f>
        <v>NO</v>
      </c>
      <c r="AG117" s="103" t="str">
        <f>IF('Council Raw Data'!AC117="","NO",'Council Raw Data'!AC117)</f>
        <v>NO</v>
      </c>
      <c r="AH117" s="106" t="str">
        <f>'Council Raw Data'!AD117</f>
        <v/>
      </c>
      <c r="AI117" s="106" t="str">
        <f>'Council Raw Data'!AE117</f>
        <v>Neil Pfeifer</v>
      </c>
      <c r="AJ117" s="106" t="str">
        <f>'Council Raw Data'!AF117</f>
        <v>neil.pfeifer@kofc.org</v>
      </c>
      <c r="AK117" s="106" t="str">
        <f>'Council Raw Data'!AG117</f>
        <v>Stewart Havranek</v>
      </c>
      <c r="AL117" s="108" t="str">
        <f>'Council Raw Data'!AH117</f>
        <v>stewart.havranek@kofc.org</v>
      </c>
    </row>
    <row r="118" spans="1:38">
      <c r="A118" s="109">
        <f>'Council Raw Data'!A118</f>
        <v>10895</v>
      </c>
      <c r="B118" s="109" t="str">
        <f>'Council Raw Data'!B118</f>
        <v>Omaha</v>
      </c>
      <c r="C118" s="109" t="str">
        <f>'Council Raw Data'!C118</f>
        <v>Nebraska</v>
      </c>
      <c r="D118" s="109" t="str">
        <f>'Council Raw Data'!D118</f>
        <v>US</v>
      </c>
      <c r="E118" s="109">
        <f>'Council Raw Data'!E118</f>
        <v>3</v>
      </c>
      <c r="F118" s="109" t="str">
        <f>'Council Raw Data'!F118</f>
        <v>2540</v>
      </c>
      <c r="G118" s="109" t="str">
        <f>'Council Raw Data'!G118</f>
        <v>Region 7</v>
      </c>
      <c r="H118" s="109" t="str">
        <f>'Council Raw Data'!H118</f>
        <v>A</v>
      </c>
      <c r="I118" s="109" t="str">
        <f>'Council Raw Data'!I118</f>
        <v>Regular</v>
      </c>
      <c r="J118" s="109" t="str">
        <f>'Council Raw Data'!J118</f>
        <v>E</v>
      </c>
      <c r="K118" s="109">
        <f>'Council Raw Data'!K118</f>
        <v>9</v>
      </c>
      <c r="L118" s="110">
        <f>'Council Raw Data'!L118</f>
        <v>0.1111111111111111</v>
      </c>
      <c r="M118" s="109">
        <f>'Council Raw Data'!M118</f>
        <v>1</v>
      </c>
      <c r="N118" s="109">
        <f>'Council Raw Data'!N118</f>
        <v>8</v>
      </c>
      <c r="O118" s="109" t="str">
        <f>'Council Raw Data'!O118</f>
        <v>NO</v>
      </c>
      <c r="P118" s="109" t="str">
        <f>'Council Raw Data'!P118</f>
        <v>YES</v>
      </c>
      <c r="Q118" s="109" t="str">
        <f>'Council Raw Data'!Q118</f>
        <v>YES</v>
      </c>
      <c r="R118" s="109" t="str">
        <f>'Council Raw Data'!R118</f>
        <v>NO</v>
      </c>
      <c r="S118" s="109" t="str">
        <f>'Council Raw Data'!S118</f>
        <v>YES</v>
      </c>
      <c r="T118" s="109">
        <f>'Council Raw Data'!T118</f>
        <v>9</v>
      </c>
      <c r="U118" s="110">
        <f>'Council Raw Data'!U118</f>
        <v>0</v>
      </c>
      <c r="V118" s="109">
        <f>'Council Raw Data'!V118</f>
        <v>0</v>
      </c>
      <c r="W118" s="109">
        <f>'Council Raw Data'!W118</f>
        <v>9</v>
      </c>
      <c r="X118" s="109" t="str">
        <f>'Council Raw Data'!X118</f>
        <v>YES</v>
      </c>
      <c r="Y118" s="109"/>
      <c r="Z118" s="109"/>
      <c r="AA118" s="109"/>
      <c r="AB118" s="109"/>
      <c r="AC118" s="109" t="str">
        <f>'Council Raw Data'!Y118</f>
        <v>Compliant</v>
      </c>
      <c r="AD118" s="103" t="str">
        <f>IF('Council Raw Data'!Z118="","NO",'Council Raw Data'!Z118)</f>
        <v>NO</v>
      </c>
      <c r="AE118" s="103" t="str">
        <f>IF('Council Raw Data'!AA118="","NO",'Council Raw Data'!AA118)</f>
        <v>NO</v>
      </c>
      <c r="AF118" s="103" t="str">
        <f>IF('Council Raw Data'!AB118="","NO",'Council Raw Data'!AB118)</f>
        <v>NO</v>
      </c>
      <c r="AG118" s="103" t="str">
        <f>IF('Council Raw Data'!AC118="","NO",'Council Raw Data'!AC118)</f>
        <v>NO</v>
      </c>
      <c r="AH118" s="109" t="str">
        <f>'Council Raw Data'!AD118</f>
        <v/>
      </c>
      <c r="AI118" s="109" t="str">
        <f>'Council Raw Data'!AE118</f>
        <v>Neil Pfeifer</v>
      </c>
      <c r="AJ118" s="109" t="str">
        <f>'Council Raw Data'!AF118</f>
        <v>neil.pfeifer@kofc.org</v>
      </c>
      <c r="AK118" s="109" t="str">
        <f>'Council Raw Data'!AG118</f>
        <v>Stewart Havranek</v>
      </c>
      <c r="AL118" s="111" t="str">
        <f>'Council Raw Data'!AH118</f>
        <v>stewart.havranek@kofc.org</v>
      </c>
    </row>
    <row r="119" spans="1:38">
      <c r="A119" s="106">
        <f>'Council Raw Data'!A119</f>
        <v>10909</v>
      </c>
      <c r="B119" s="106" t="str">
        <f>'Council Raw Data'!B119</f>
        <v>Omaha</v>
      </c>
      <c r="C119" s="106" t="str">
        <f>'Council Raw Data'!C119</f>
        <v>Nebraska</v>
      </c>
      <c r="D119" s="106" t="str">
        <f>'Council Raw Data'!D119</f>
        <v>US</v>
      </c>
      <c r="E119" s="106">
        <f>'Council Raw Data'!E119</f>
        <v>2</v>
      </c>
      <c r="F119" s="106" t="str">
        <f>'Council Raw Data'!F119</f>
        <v>3822</v>
      </c>
      <c r="G119" s="106" t="str">
        <f>'Council Raw Data'!G119</f>
        <v>Region 7</v>
      </c>
      <c r="H119" s="106" t="str">
        <f>'Council Raw Data'!H119</f>
        <v>A</v>
      </c>
      <c r="I119" s="106" t="str">
        <f>'Council Raw Data'!I119</f>
        <v>Regular</v>
      </c>
      <c r="J119" s="106" t="str">
        <f>'Council Raw Data'!J119</f>
        <v>E</v>
      </c>
      <c r="K119" s="106">
        <f>'Council Raw Data'!K119</f>
        <v>15</v>
      </c>
      <c r="L119" s="107">
        <f>'Council Raw Data'!L119</f>
        <v>0.53333333333333333</v>
      </c>
      <c r="M119" s="106">
        <f>'Council Raw Data'!M119</f>
        <v>8</v>
      </c>
      <c r="N119" s="106">
        <f>'Council Raw Data'!N119</f>
        <v>7</v>
      </c>
      <c r="O119" s="106" t="str">
        <f>'Council Raw Data'!O119</f>
        <v>NO</v>
      </c>
      <c r="P119" s="106" t="str">
        <f>'Council Raw Data'!P119</f>
        <v>YES</v>
      </c>
      <c r="Q119" s="106" t="str">
        <f>'Council Raw Data'!Q119</f>
        <v>YES</v>
      </c>
      <c r="R119" s="106" t="str">
        <f>'Council Raw Data'!R119</f>
        <v>NO</v>
      </c>
      <c r="S119" s="106" t="str">
        <f>'Council Raw Data'!S119</f>
        <v>YES</v>
      </c>
      <c r="T119" s="106">
        <f>'Council Raw Data'!T119</f>
        <v>15</v>
      </c>
      <c r="U119" s="107">
        <f>'Council Raw Data'!U119</f>
        <v>0</v>
      </c>
      <c r="V119" s="106">
        <f>'Council Raw Data'!V119</f>
        <v>0</v>
      </c>
      <c r="W119" s="106">
        <f>'Council Raw Data'!W119</f>
        <v>15</v>
      </c>
      <c r="X119" s="106" t="str">
        <f>'Council Raw Data'!X119</f>
        <v>YES</v>
      </c>
      <c r="Y119" s="106"/>
      <c r="Z119" s="106"/>
      <c r="AA119" s="106"/>
      <c r="AB119" s="106"/>
      <c r="AC119" s="106" t="str">
        <f>'Council Raw Data'!Y119</f>
        <v>Compliant</v>
      </c>
      <c r="AD119" s="103" t="str">
        <f>IF('Council Raw Data'!Z119="","NO",'Council Raw Data'!Z119)</f>
        <v>NO</v>
      </c>
      <c r="AE119" s="103" t="str">
        <f>IF('Council Raw Data'!AA119="","NO",'Council Raw Data'!AA119)</f>
        <v>NO</v>
      </c>
      <c r="AF119" s="103" t="str">
        <f>IF('Council Raw Data'!AB119="","NO",'Council Raw Data'!AB119)</f>
        <v>NO</v>
      </c>
      <c r="AG119" s="103" t="str">
        <f>IF('Council Raw Data'!AC119="","NO",'Council Raw Data'!AC119)</f>
        <v>NO</v>
      </c>
      <c r="AH119" s="106" t="str">
        <f>'Council Raw Data'!AD119</f>
        <v/>
      </c>
      <c r="AI119" s="106" t="str">
        <f>'Council Raw Data'!AE119</f>
        <v>Neil Pfeifer</v>
      </c>
      <c r="AJ119" s="106" t="str">
        <f>'Council Raw Data'!AF119</f>
        <v>neil.pfeifer@kofc.org</v>
      </c>
      <c r="AK119" s="106" t="str">
        <f>'Council Raw Data'!AG119</f>
        <v>Timothy Nowak</v>
      </c>
      <c r="AL119" s="108" t="str">
        <f>'Council Raw Data'!AH119</f>
        <v>timothy.nowak@kofc.org</v>
      </c>
    </row>
    <row r="120" spans="1:38">
      <c r="A120" s="109">
        <f>'Council Raw Data'!A120</f>
        <v>10913</v>
      </c>
      <c r="B120" s="109" t="str">
        <f>'Council Raw Data'!B120</f>
        <v>Lincoln</v>
      </c>
      <c r="C120" s="109" t="str">
        <f>'Council Raw Data'!C120</f>
        <v>Nebraska</v>
      </c>
      <c r="D120" s="109" t="str">
        <f>'Council Raw Data'!D120</f>
        <v>US</v>
      </c>
      <c r="E120" s="109">
        <f>'Council Raw Data'!E120</f>
        <v>33</v>
      </c>
      <c r="F120" s="109" t="str">
        <f>'Council Raw Data'!F120</f>
        <v>3640</v>
      </c>
      <c r="G120" s="109" t="str">
        <f>'Council Raw Data'!G120</f>
        <v>Region 1</v>
      </c>
      <c r="H120" s="109" t="str">
        <f>'Council Raw Data'!H120</f>
        <v>A</v>
      </c>
      <c r="I120" s="109" t="str">
        <f>'Council Raw Data'!I120</f>
        <v>Regular</v>
      </c>
      <c r="J120" s="109" t="str">
        <f>'Council Raw Data'!J120</f>
        <v>E</v>
      </c>
      <c r="K120" s="109">
        <f>'Council Raw Data'!K120</f>
        <v>15</v>
      </c>
      <c r="L120" s="110">
        <f>'Council Raw Data'!L120</f>
        <v>0</v>
      </c>
      <c r="M120" s="109">
        <f>'Council Raw Data'!M120</f>
        <v>0</v>
      </c>
      <c r="N120" s="109">
        <f>'Council Raw Data'!N120</f>
        <v>15</v>
      </c>
      <c r="O120" s="109" t="str">
        <f>'Council Raw Data'!O120</f>
        <v>NO</v>
      </c>
      <c r="P120" s="109" t="str">
        <f>'Council Raw Data'!P120</f>
        <v>YES</v>
      </c>
      <c r="Q120" s="109" t="str">
        <f>'Council Raw Data'!Q120</f>
        <v>YES</v>
      </c>
      <c r="R120" s="109" t="str">
        <f>'Council Raw Data'!R120</f>
        <v>NO</v>
      </c>
      <c r="S120" s="109" t="str">
        <f>'Council Raw Data'!S120</f>
        <v>YES</v>
      </c>
      <c r="T120" s="109">
        <f>'Council Raw Data'!T120</f>
        <v>15</v>
      </c>
      <c r="U120" s="110">
        <f>'Council Raw Data'!U120</f>
        <v>0</v>
      </c>
      <c r="V120" s="109">
        <f>'Council Raw Data'!V120</f>
        <v>0</v>
      </c>
      <c r="W120" s="109">
        <f>'Council Raw Data'!W120</f>
        <v>15</v>
      </c>
      <c r="X120" s="109" t="str">
        <f>'Council Raw Data'!X120</f>
        <v>YES</v>
      </c>
      <c r="Y120" s="109"/>
      <c r="Z120" s="109"/>
      <c r="AA120" s="109"/>
      <c r="AB120" s="109"/>
      <c r="AC120" s="109" t="str">
        <f>'Council Raw Data'!Y120</f>
        <v>Not Compliant</v>
      </c>
      <c r="AD120" s="103" t="str">
        <f>IF('Council Raw Data'!Z120="","NO",'Council Raw Data'!Z120)</f>
        <v>NO</v>
      </c>
      <c r="AE120" s="103" t="str">
        <f>IF('Council Raw Data'!AA120="","NO",'Council Raw Data'!AA120)</f>
        <v>NO</v>
      </c>
      <c r="AF120" s="103" t="str">
        <f>IF('Council Raw Data'!AB120="","NO",'Council Raw Data'!AB120)</f>
        <v>NO</v>
      </c>
      <c r="AG120" s="103" t="str">
        <f>IF('Council Raw Data'!AC120="","NO",'Council Raw Data'!AC120)</f>
        <v>NO</v>
      </c>
      <c r="AH120" s="109" t="str">
        <f>'Council Raw Data'!AD120</f>
        <v/>
      </c>
      <c r="AI120" s="109" t="str">
        <f>'Council Raw Data'!AE120</f>
        <v>Anthony Swanson</v>
      </c>
      <c r="AJ120" s="109" t="str">
        <f>'Council Raw Data'!AF120</f>
        <v>anthony.swanson@kofc.org</v>
      </c>
      <c r="AK120" s="109" t="str">
        <f>'Council Raw Data'!AG120</f>
        <v>Anthony Swanson</v>
      </c>
      <c r="AL120" s="111" t="str">
        <f>'Council Raw Data'!AH120</f>
        <v>anthony.swanson@kofc.org</v>
      </c>
    </row>
    <row r="121" spans="1:38">
      <c r="A121" s="106">
        <f>'Council Raw Data'!A121</f>
        <v>10923</v>
      </c>
      <c r="B121" s="106" t="str">
        <f>'Council Raw Data'!B121</f>
        <v>Kearney</v>
      </c>
      <c r="C121" s="106" t="str">
        <f>'Council Raw Data'!C121</f>
        <v>Nebraska</v>
      </c>
      <c r="D121" s="106" t="str">
        <f>'Council Raw Data'!D121</f>
        <v>US</v>
      </c>
      <c r="E121" s="106">
        <f>'Council Raw Data'!E121</f>
        <v>24</v>
      </c>
      <c r="F121" s="106" t="str">
        <f>'Council Raw Data'!F121</f>
        <v>609</v>
      </c>
      <c r="G121" s="106" t="str">
        <f>'Council Raw Data'!G121</f>
        <v>Region 4</v>
      </c>
      <c r="H121" s="106" t="str">
        <f>'Council Raw Data'!H121</f>
        <v>A</v>
      </c>
      <c r="I121" s="106" t="str">
        <f>'Council Raw Data'!I121</f>
        <v>Regular</v>
      </c>
      <c r="J121" s="106" t="str">
        <f>'Council Raw Data'!J121</f>
        <v>E</v>
      </c>
      <c r="K121" s="106">
        <f>'Council Raw Data'!K121</f>
        <v>10</v>
      </c>
      <c r="L121" s="107">
        <f>'Council Raw Data'!L121</f>
        <v>0</v>
      </c>
      <c r="M121" s="106">
        <f>'Council Raw Data'!M121</f>
        <v>0</v>
      </c>
      <c r="N121" s="106">
        <f>'Council Raw Data'!N121</f>
        <v>10</v>
      </c>
      <c r="O121" s="106" t="str">
        <f>'Council Raw Data'!O121</f>
        <v>NO</v>
      </c>
      <c r="P121" s="106" t="str">
        <f>'Council Raw Data'!P121</f>
        <v>YES</v>
      </c>
      <c r="Q121" s="106" t="str">
        <f>'Council Raw Data'!Q121</f>
        <v>YES</v>
      </c>
      <c r="R121" s="106" t="str">
        <f>'Council Raw Data'!R121</f>
        <v>NO</v>
      </c>
      <c r="S121" s="106" t="str">
        <f>'Council Raw Data'!S121</f>
        <v>YES</v>
      </c>
      <c r="T121" s="106">
        <f>'Council Raw Data'!T121</f>
        <v>8</v>
      </c>
      <c r="U121" s="107">
        <f>'Council Raw Data'!U121</f>
        <v>0</v>
      </c>
      <c r="V121" s="106">
        <f>'Council Raw Data'!V121</f>
        <v>0</v>
      </c>
      <c r="W121" s="106">
        <f>'Council Raw Data'!W121</f>
        <v>8</v>
      </c>
      <c r="X121" s="106" t="str">
        <f>'Council Raw Data'!X121</f>
        <v>YES</v>
      </c>
      <c r="Y121" s="106"/>
      <c r="Z121" s="106"/>
      <c r="AA121" s="106"/>
      <c r="AB121" s="106"/>
      <c r="AC121" s="106" t="str">
        <f>'Council Raw Data'!Y121</f>
        <v>Not Compliant</v>
      </c>
      <c r="AD121" s="103" t="str">
        <f>IF('Council Raw Data'!Z121="","NO",'Council Raw Data'!Z121)</f>
        <v>NO</v>
      </c>
      <c r="AE121" s="103" t="str">
        <f>IF('Council Raw Data'!AA121="","NO",'Council Raw Data'!AA121)</f>
        <v>NO</v>
      </c>
      <c r="AF121" s="103" t="str">
        <f>IF('Council Raw Data'!AB121="","NO",'Council Raw Data'!AB121)</f>
        <v>NO</v>
      </c>
      <c r="AG121" s="103" t="str">
        <f>IF('Council Raw Data'!AC121="","NO",'Council Raw Data'!AC121)</f>
        <v>NO</v>
      </c>
      <c r="AH121" s="106" t="str">
        <f>'Council Raw Data'!AD121</f>
        <v/>
      </c>
      <c r="AI121" s="106" t="str">
        <f>'Council Raw Data'!AE121</f>
        <v>Anthony Swanson</v>
      </c>
      <c r="AJ121" s="106" t="str">
        <f>'Council Raw Data'!AF121</f>
        <v>anthony.swanson@kofc.org</v>
      </c>
      <c r="AK121" s="106" t="str">
        <f>'Council Raw Data'!AG121</f>
        <v>Michael Scholz</v>
      </c>
      <c r="AL121" s="108" t="str">
        <f>'Council Raw Data'!AH121</f>
        <v>michael.scholz@kofc.org</v>
      </c>
    </row>
    <row r="122" spans="1:38">
      <c r="A122" s="109">
        <f>'Council Raw Data'!A122</f>
        <v>10965</v>
      </c>
      <c r="B122" s="109" t="str">
        <f>'Council Raw Data'!B122</f>
        <v>Omaha</v>
      </c>
      <c r="C122" s="109" t="str">
        <f>'Council Raw Data'!C122</f>
        <v>Nebraska</v>
      </c>
      <c r="D122" s="109" t="str">
        <f>'Council Raw Data'!D122</f>
        <v>US</v>
      </c>
      <c r="E122" s="109">
        <f>'Council Raw Data'!E122</f>
        <v>34</v>
      </c>
      <c r="F122" s="109" t="str">
        <f>'Council Raw Data'!F122</f>
        <v>2540</v>
      </c>
      <c r="G122" s="109" t="str">
        <f>'Council Raw Data'!G122</f>
        <v>Region 7</v>
      </c>
      <c r="H122" s="109" t="str">
        <f>'Council Raw Data'!H122</f>
        <v>A</v>
      </c>
      <c r="I122" s="109" t="str">
        <f>'Council Raw Data'!I122</f>
        <v>Regular</v>
      </c>
      <c r="J122" s="109" t="str">
        <f>'Council Raw Data'!J122</f>
        <v>E</v>
      </c>
      <c r="K122" s="109">
        <f>'Council Raw Data'!K122</f>
        <v>8</v>
      </c>
      <c r="L122" s="110">
        <f>'Council Raw Data'!L122</f>
        <v>0</v>
      </c>
      <c r="M122" s="109">
        <f>'Council Raw Data'!M122</f>
        <v>0</v>
      </c>
      <c r="N122" s="109">
        <f>'Council Raw Data'!N122</f>
        <v>8</v>
      </c>
      <c r="O122" s="109" t="str">
        <f>'Council Raw Data'!O122</f>
        <v>NO</v>
      </c>
      <c r="P122" s="109" t="str">
        <f>'Council Raw Data'!P122</f>
        <v>YES</v>
      </c>
      <c r="Q122" s="109" t="str">
        <f>'Council Raw Data'!Q122</f>
        <v>YES</v>
      </c>
      <c r="R122" s="109" t="str">
        <f>'Council Raw Data'!R122</f>
        <v>NO</v>
      </c>
      <c r="S122" s="109" t="str">
        <f>'Council Raw Data'!S122</f>
        <v>YES</v>
      </c>
      <c r="T122" s="109">
        <f>'Council Raw Data'!T122</f>
        <v>10</v>
      </c>
      <c r="U122" s="110">
        <f>'Council Raw Data'!U122</f>
        <v>0</v>
      </c>
      <c r="V122" s="109">
        <f>'Council Raw Data'!V122</f>
        <v>0</v>
      </c>
      <c r="W122" s="109">
        <f>'Council Raw Data'!W122</f>
        <v>10</v>
      </c>
      <c r="X122" s="109" t="str">
        <f>'Council Raw Data'!X122</f>
        <v>YES</v>
      </c>
      <c r="Y122" s="109"/>
      <c r="Z122" s="109"/>
      <c r="AA122" s="109"/>
      <c r="AB122" s="109"/>
      <c r="AC122" s="109" t="str">
        <f>'Council Raw Data'!Y122</f>
        <v>Compliant</v>
      </c>
      <c r="AD122" s="103" t="str">
        <f>IF('Council Raw Data'!Z122="","NO",'Council Raw Data'!Z122)</f>
        <v>NO</v>
      </c>
      <c r="AE122" s="103" t="str">
        <f>IF('Council Raw Data'!AA122="","NO",'Council Raw Data'!AA122)</f>
        <v>NO</v>
      </c>
      <c r="AF122" s="103" t="str">
        <f>IF('Council Raw Data'!AB122="","NO",'Council Raw Data'!AB122)</f>
        <v>NO</v>
      </c>
      <c r="AG122" s="103" t="str">
        <f>IF('Council Raw Data'!AC122="","NO",'Council Raw Data'!AC122)</f>
        <v>NO</v>
      </c>
      <c r="AH122" s="109" t="str">
        <f>'Council Raw Data'!AD122</f>
        <v/>
      </c>
      <c r="AI122" s="109" t="str">
        <f>'Council Raw Data'!AE122</f>
        <v>Neil Pfeifer</v>
      </c>
      <c r="AJ122" s="109" t="str">
        <f>'Council Raw Data'!AF122</f>
        <v>neil.pfeifer@kofc.org</v>
      </c>
      <c r="AK122" s="109" t="str">
        <f>'Council Raw Data'!AG122</f>
        <v>Stewart Havranek</v>
      </c>
      <c r="AL122" s="111" t="str">
        <f>'Council Raw Data'!AH122</f>
        <v>stewart.havranek@kofc.org</v>
      </c>
    </row>
    <row r="123" spans="1:38">
      <c r="A123" s="106">
        <f>'Council Raw Data'!A123</f>
        <v>11001</v>
      </c>
      <c r="B123" s="106" t="str">
        <f>'Council Raw Data'!B123</f>
        <v>Lincoln</v>
      </c>
      <c r="C123" s="106" t="str">
        <f>'Council Raw Data'!C123</f>
        <v>Nebraska</v>
      </c>
      <c r="D123" s="106" t="str">
        <f>'Council Raw Data'!D123</f>
        <v>US</v>
      </c>
      <c r="E123" s="106">
        <f>'Council Raw Data'!E123</f>
        <v>9</v>
      </c>
      <c r="F123" s="106" t="str">
        <f>'Council Raw Data'!F123</f>
        <v>3640</v>
      </c>
      <c r="G123" s="106" t="str">
        <f>'Council Raw Data'!G123</f>
        <v>Region 1</v>
      </c>
      <c r="H123" s="106" t="str">
        <f>'Council Raw Data'!H123</f>
        <v>A</v>
      </c>
      <c r="I123" s="106" t="str">
        <f>'Council Raw Data'!I123</f>
        <v>Regular</v>
      </c>
      <c r="J123" s="106" t="str">
        <f>'Council Raw Data'!J123</f>
        <v>E</v>
      </c>
      <c r="K123" s="106">
        <f>'Council Raw Data'!K123</f>
        <v>12</v>
      </c>
      <c r="L123" s="107">
        <f>'Council Raw Data'!L123</f>
        <v>0</v>
      </c>
      <c r="M123" s="106">
        <f>'Council Raw Data'!M123</f>
        <v>0</v>
      </c>
      <c r="N123" s="106">
        <f>'Council Raw Data'!N123</f>
        <v>12</v>
      </c>
      <c r="O123" s="106" t="str">
        <f>'Council Raw Data'!O123</f>
        <v>NO</v>
      </c>
      <c r="P123" s="106" t="str">
        <f>'Council Raw Data'!P123</f>
        <v>YES</v>
      </c>
      <c r="Q123" s="106" t="str">
        <f>'Council Raw Data'!Q123</f>
        <v>YES</v>
      </c>
      <c r="R123" s="106" t="str">
        <f>'Council Raw Data'!R123</f>
        <v>NO</v>
      </c>
      <c r="S123" s="106" t="str">
        <f>'Council Raw Data'!S123</f>
        <v>YES</v>
      </c>
      <c r="T123" s="106">
        <f>'Council Raw Data'!T123</f>
        <v>13</v>
      </c>
      <c r="U123" s="107">
        <f>'Council Raw Data'!U123</f>
        <v>0</v>
      </c>
      <c r="V123" s="106">
        <f>'Council Raw Data'!V123</f>
        <v>0</v>
      </c>
      <c r="W123" s="106">
        <f>'Council Raw Data'!W123</f>
        <v>13</v>
      </c>
      <c r="X123" s="106" t="str">
        <f>'Council Raw Data'!X123</f>
        <v>YES</v>
      </c>
      <c r="Y123" s="106"/>
      <c r="Z123" s="106"/>
      <c r="AA123" s="106"/>
      <c r="AB123" s="106"/>
      <c r="AC123" s="106" t="str">
        <f>'Council Raw Data'!Y123</f>
        <v>Not Compliant</v>
      </c>
      <c r="AD123" s="103" t="str">
        <f>IF('Council Raw Data'!Z123="","NO",'Council Raw Data'!Z123)</f>
        <v>NO</v>
      </c>
      <c r="AE123" s="103" t="str">
        <f>IF('Council Raw Data'!AA123="","NO",'Council Raw Data'!AA123)</f>
        <v>NO</v>
      </c>
      <c r="AF123" s="103" t="str">
        <f>IF('Council Raw Data'!AB123="","NO",'Council Raw Data'!AB123)</f>
        <v>NO</v>
      </c>
      <c r="AG123" s="103" t="str">
        <f>IF('Council Raw Data'!AC123="","NO",'Council Raw Data'!AC123)</f>
        <v>NO</v>
      </c>
      <c r="AH123" s="106" t="str">
        <f>'Council Raw Data'!AD123</f>
        <v/>
      </c>
      <c r="AI123" s="106" t="str">
        <f>'Council Raw Data'!AE123</f>
        <v>Anthony Swanson</v>
      </c>
      <c r="AJ123" s="106" t="str">
        <f>'Council Raw Data'!AF123</f>
        <v>anthony.swanson@kofc.org</v>
      </c>
      <c r="AK123" s="106" t="str">
        <f>'Council Raw Data'!AG123</f>
        <v>Ian Ollis</v>
      </c>
      <c r="AL123" s="108" t="str">
        <f>'Council Raw Data'!AH123</f>
        <v>ian.ollis@kofc.org</v>
      </c>
    </row>
    <row r="124" spans="1:38">
      <c r="A124" s="109">
        <f>'Council Raw Data'!A124</f>
        <v>11054</v>
      </c>
      <c r="B124" s="109" t="str">
        <f>'Council Raw Data'!B124</f>
        <v>Pierce</v>
      </c>
      <c r="C124" s="109" t="str">
        <f>'Council Raw Data'!C124</f>
        <v>Nebraska</v>
      </c>
      <c r="D124" s="109" t="str">
        <f>'Council Raw Data'!D124</f>
        <v>US</v>
      </c>
      <c r="E124" s="109">
        <f>'Council Raw Data'!E124</f>
        <v>17</v>
      </c>
      <c r="F124" s="109" t="str">
        <f>'Council Raw Data'!F124</f>
        <v>606</v>
      </c>
      <c r="G124" s="109" t="str">
        <f>'Council Raw Data'!G124</f>
        <v>Region 3</v>
      </c>
      <c r="H124" s="109" t="str">
        <f>'Council Raw Data'!H124</f>
        <v>A</v>
      </c>
      <c r="I124" s="109" t="str">
        <f>'Council Raw Data'!I124</f>
        <v>Regular</v>
      </c>
      <c r="J124" s="109" t="str">
        <f>'Council Raw Data'!J124</f>
        <v>E</v>
      </c>
      <c r="K124" s="109">
        <f>'Council Raw Data'!K124</f>
        <v>5</v>
      </c>
      <c r="L124" s="110">
        <f>'Council Raw Data'!L124</f>
        <v>0</v>
      </c>
      <c r="M124" s="109">
        <f>'Council Raw Data'!M124</f>
        <v>0</v>
      </c>
      <c r="N124" s="109">
        <f>'Council Raw Data'!N124</f>
        <v>5</v>
      </c>
      <c r="O124" s="109" t="str">
        <f>'Council Raw Data'!O124</f>
        <v>NO</v>
      </c>
      <c r="P124" s="109" t="str">
        <f>'Council Raw Data'!P124</f>
        <v>YES</v>
      </c>
      <c r="Q124" s="109" t="str">
        <f>'Council Raw Data'!Q124</f>
        <v>YES</v>
      </c>
      <c r="R124" s="109" t="str">
        <f>'Council Raw Data'!R124</f>
        <v>NO</v>
      </c>
      <c r="S124" s="109" t="str">
        <f>'Council Raw Data'!S124</f>
        <v>YES</v>
      </c>
      <c r="T124" s="109">
        <f>'Council Raw Data'!T124</f>
        <v>5</v>
      </c>
      <c r="U124" s="110">
        <f>'Council Raw Data'!U124</f>
        <v>0</v>
      </c>
      <c r="V124" s="109">
        <f>'Council Raw Data'!V124</f>
        <v>0</v>
      </c>
      <c r="W124" s="109">
        <f>'Council Raw Data'!W124</f>
        <v>5</v>
      </c>
      <c r="X124" s="109" t="str">
        <f>'Council Raw Data'!X124</f>
        <v>YES</v>
      </c>
      <c r="Y124" s="109"/>
      <c r="Z124" s="109"/>
      <c r="AA124" s="109"/>
      <c r="AB124" s="109"/>
      <c r="AC124" s="109" t="str">
        <f>'Council Raw Data'!Y124</f>
        <v>Not Compliant</v>
      </c>
      <c r="AD124" s="103" t="str">
        <f>IF('Council Raw Data'!Z124="","NO",'Council Raw Data'!Z124)</f>
        <v>NO</v>
      </c>
      <c r="AE124" s="103" t="str">
        <f>IF('Council Raw Data'!AA124="","NO",'Council Raw Data'!AA124)</f>
        <v>NO</v>
      </c>
      <c r="AF124" s="103" t="str">
        <f>IF('Council Raw Data'!AB124="","NO",'Council Raw Data'!AB124)</f>
        <v>NO</v>
      </c>
      <c r="AG124" s="103" t="str">
        <f>IF('Council Raw Data'!AC124="","NO",'Council Raw Data'!AC124)</f>
        <v>NO</v>
      </c>
      <c r="AH124" s="109" t="str">
        <f>'Council Raw Data'!AD124</f>
        <v/>
      </c>
      <c r="AI124" s="109" t="str">
        <f>'Council Raw Data'!AE124</f>
        <v>Neil Pfeifer</v>
      </c>
      <c r="AJ124" s="109" t="str">
        <f>'Council Raw Data'!AF124</f>
        <v>neil.pfeifer@kofc.org</v>
      </c>
      <c r="AK124" s="109" t="str">
        <f>'Council Raw Data'!AG124</f>
        <v>Neil Pfeifer</v>
      </c>
      <c r="AL124" s="111" t="str">
        <f>'Council Raw Data'!AH124</f>
        <v>neil.pfeifer@kofc.org</v>
      </c>
    </row>
    <row r="125" spans="1:38">
      <c r="A125" s="106">
        <f>'Council Raw Data'!A125</f>
        <v>11280</v>
      </c>
      <c r="B125" s="106" t="str">
        <f>'Council Raw Data'!B125</f>
        <v>Lincoln</v>
      </c>
      <c r="C125" s="106" t="str">
        <f>'Council Raw Data'!C125</f>
        <v>Nebraska</v>
      </c>
      <c r="D125" s="106" t="str">
        <f>'Council Raw Data'!D125</f>
        <v>US</v>
      </c>
      <c r="E125" s="106">
        <f>'Council Raw Data'!E125</f>
        <v>10</v>
      </c>
      <c r="F125" s="106" t="str">
        <f>'Council Raw Data'!F125</f>
        <v>595</v>
      </c>
      <c r="G125" s="106" t="str">
        <f>'Council Raw Data'!G125</f>
        <v>Region 1</v>
      </c>
      <c r="H125" s="106" t="str">
        <f>'Council Raw Data'!H125</f>
        <v>A</v>
      </c>
      <c r="I125" s="106" t="str">
        <f>'Council Raw Data'!I125</f>
        <v>Regular</v>
      </c>
      <c r="J125" s="106" t="str">
        <f>'Council Raw Data'!J125</f>
        <v>E</v>
      </c>
      <c r="K125" s="106">
        <f>'Council Raw Data'!K125</f>
        <v>15</v>
      </c>
      <c r="L125" s="107">
        <f>'Council Raw Data'!L125</f>
        <v>0</v>
      </c>
      <c r="M125" s="106">
        <f>'Council Raw Data'!M125</f>
        <v>0</v>
      </c>
      <c r="N125" s="106">
        <f>'Council Raw Data'!N125</f>
        <v>15</v>
      </c>
      <c r="O125" s="106" t="str">
        <f>'Council Raw Data'!O125</f>
        <v>NO</v>
      </c>
      <c r="P125" s="106" t="str">
        <f>'Council Raw Data'!P125</f>
        <v>YES</v>
      </c>
      <c r="Q125" s="106" t="str">
        <f>'Council Raw Data'!Q125</f>
        <v>YES</v>
      </c>
      <c r="R125" s="106" t="str">
        <f>'Council Raw Data'!R125</f>
        <v>NO</v>
      </c>
      <c r="S125" s="106" t="str">
        <f>'Council Raw Data'!S125</f>
        <v>YES</v>
      </c>
      <c r="T125" s="106">
        <f>'Council Raw Data'!T125</f>
        <v>15</v>
      </c>
      <c r="U125" s="107">
        <f>'Council Raw Data'!U125</f>
        <v>0</v>
      </c>
      <c r="V125" s="106">
        <f>'Council Raw Data'!V125</f>
        <v>0</v>
      </c>
      <c r="W125" s="106">
        <f>'Council Raw Data'!W125</f>
        <v>15</v>
      </c>
      <c r="X125" s="106" t="str">
        <f>'Council Raw Data'!X125</f>
        <v>YES</v>
      </c>
      <c r="Y125" s="106"/>
      <c r="Z125" s="106"/>
      <c r="AA125" s="106"/>
      <c r="AB125" s="106"/>
      <c r="AC125" s="106" t="str">
        <f>'Council Raw Data'!Y125</f>
        <v>Not Compliant</v>
      </c>
      <c r="AD125" s="103" t="str">
        <f>IF('Council Raw Data'!Z125="","NO",'Council Raw Data'!Z125)</f>
        <v>NO</v>
      </c>
      <c r="AE125" s="103" t="str">
        <f>IF('Council Raw Data'!AA125="","NO",'Council Raw Data'!AA125)</f>
        <v>NO</v>
      </c>
      <c r="AF125" s="103" t="str">
        <f>IF('Council Raw Data'!AB125="","NO",'Council Raw Data'!AB125)</f>
        <v>NO</v>
      </c>
      <c r="AG125" s="103" t="str">
        <f>IF('Council Raw Data'!AC125="","NO",'Council Raw Data'!AC125)</f>
        <v>NO</v>
      </c>
      <c r="AH125" s="106" t="str">
        <f>'Council Raw Data'!AD125</f>
        <v/>
      </c>
      <c r="AI125" s="106" t="str">
        <f>'Council Raw Data'!AE125</f>
        <v>Anthony Swanson</v>
      </c>
      <c r="AJ125" s="106" t="str">
        <f>'Council Raw Data'!AF125</f>
        <v>anthony.swanson@kofc.org</v>
      </c>
      <c r="AK125" s="106" t="str">
        <f>'Council Raw Data'!AG125</f>
        <v>Francisco Romero Carrasquillo</v>
      </c>
      <c r="AL125" s="108" t="str">
        <f>'Council Raw Data'!AH125</f>
        <v>francisco.romero@kofc.org</v>
      </c>
    </row>
    <row r="126" spans="1:38">
      <c r="A126" s="109">
        <f>'Council Raw Data'!A126</f>
        <v>11312</v>
      </c>
      <c r="B126" s="109" t="str">
        <f>'Council Raw Data'!B126</f>
        <v>Lincoln</v>
      </c>
      <c r="C126" s="109" t="str">
        <f>'Council Raw Data'!C126</f>
        <v>Nebraska</v>
      </c>
      <c r="D126" s="109" t="str">
        <f>'Council Raw Data'!D126</f>
        <v>US</v>
      </c>
      <c r="E126" s="109">
        <f>'Council Raw Data'!E126</f>
        <v>10</v>
      </c>
      <c r="F126" s="109" t="str">
        <f>'Council Raw Data'!F126</f>
        <v>595</v>
      </c>
      <c r="G126" s="109" t="str">
        <f>'Council Raw Data'!G126</f>
        <v>Region 1</v>
      </c>
      <c r="H126" s="109" t="str">
        <f>'Council Raw Data'!H126</f>
        <v>A</v>
      </c>
      <c r="I126" s="109" t="str">
        <f>'Council Raw Data'!I126</f>
        <v>Regular</v>
      </c>
      <c r="J126" s="109" t="str">
        <f>'Council Raw Data'!J126</f>
        <v>E</v>
      </c>
      <c r="K126" s="109">
        <f>'Council Raw Data'!K126</f>
        <v>12</v>
      </c>
      <c r="L126" s="110">
        <f>'Council Raw Data'!L126</f>
        <v>0</v>
      </c>
      <c r="M126" s="109">
        <f>'Council Raw Data'!M126</f>
        <v>0</v>
      </c>
      <c r="N126" s="109">
        <f>'Council Raw Data'!N126</f>
        <v>12</v>
      </c>
      <c r="O126" s="109" t="str">
        <f>'Council Raw Data'!O126</f>
        <v>NO</v>
      </c>
      <c r="P126" s="109" t="str">
        <f>'Council Raw Data'!P126</f>
        <v>YES</v>
      </c>
      <c r="Q126" s="109" t="str">
        <f>'Council Raw Data'!Q126</f>
        <v>YES</v>
      </c>
      <c r="R126" s="109" t="str">
        <f>'Council Raw Data'!R126</f>
        <v>NO</v>
      </c>
      <c r="S126" s="109" t="str">
        <f>'Council Raw Data'!S126</f>
        <v>YES</v>
      </c>
      <c r="T126" s="109">
        <f>'Council Raw Data'!T126</f>
        <v>10</v>
      </c>
      <c r="U126" s="110">
        <f>'Council Raw Data'!U126</f>
        <v>0</v>
      </c>
      <c r="V126" s="109">
        <f>'Council Raw Data'!V126</f>
        <v>0</v>
      </c>
      <c r="W126" s="109">
        <f>'Council Raw Data'!W126</f>
        <v>10</v>
      </c>
      <c r="X126" s="109" t="str">
        <f>'Council Raw Data'!X126</f>
        <v>YES</v>
      </c>
      <c r="Y126" s="109"/>
      <c r="Z126" s="109"/>
      <c r="AA126" s="109"/>
      <c r="AB126" s="109"/>
      <c r="AC126" s="109" t="str">
        <f>'Council Raw Data'!Y126</f>
        <v>Not Compliant</v>
      </c>
      <c r="AD126" s="103" t="str">
        <f>IF('Council Raw Data'!Z126="","NO",'Council Raw Data'!Z126)</f>
        <v>NO</v>
      </c>
      <c r="AE126" s="103" t="str">
        <f>IF('Council Raw Data'!AA126="","NO",'Council Raw Data'!AA126)</f>
        <v>NO</v>
      </c>
      <c r="AF126" s="103" t="str">
        <f>IF('Council Raw Data'!AB126="","NO",'Council Raw Data'!AB126)</f>
        <v>NO</v>
      </c>
      <c r="AG126" s="103" t="str">
        <f>IF('Council Raw Data'!AC126="","NO",'Council Raw Data'!AC126)</f>
        <v>NO</v>
      </c>
      <c r="AH126" s="109" t="str">
        <f>'Council Raw Data'!AD126</f>
        <v/>
      </c>
      <c r="AI126" s="109" t="str">
        <f>'Council Raw Data'!AE126</f>
        <v>Anthony Swanson</v>
      </c>
      <c r="AJ126" s="109" t="str">
        <f>'Council Raw Data'!AF126</f>
        <v>anthony.swanson@kofc.org</v>
      </c>
      <c r="AK126" s="109" t="str">
        <f>'Council Raw Data'!AG126</f>
        <v>David St Hilaire</v>
      </c>
      <c r="AL126" s="111" t="str">
        <f>'Council Raw Data'!AH126</f>
        <v>david.st.hilaire@kofc.org</v>
      </c>
    </row>
    <row r="127" spans="1:38">
      <c r="A127" s="106">
        <f>'Council Raw Data'!A127</f>
        <v>11363</v>
      </c>
      <c r="B127" s="106" t="str">
        <f>'Council Raw Data'!B127</f>
        <v>Grand Island</v>
      </c>
      <c r="C127" s="106" t="str">
        <f>'Council Raw Data'!C127</f>
        <v>Nebraska</v>
      </c>
      <c r="D127" s="106" t="str">
        <f>'Council Raw Data'!D127</f>
        <v>US</v>
      </c>
      <c r="E127" s="106">
        <f>'Council Raw Data'!E127</f>
        <v>22</v>
      </c>
      <c r="F127" s="106" t="str">
        <f>'Council Raw Data'!F127</f>
        <v>601</v>
      </c>
      <c r="G127" s="106" t="str">
        <f>'Council Raw Data'!G127</f>
        <v>Region 4</v>
      </c>
      <c r="H127" s="106" t="str">
        <f>'Council Raw Data'!H127</f>
        <v>A</v>
      </c>
      <c r="I127" s="106" t="str">
        <f>'Council Raw Data'!I127</f>
        <v>Regular</v>
      </c>
      <c r="J127" s="106" t="str">
        <f>'Council Raw Data'!J127</f>
        <v>E</v>
      </c>
      <c r="K127" s="106">
        <f>'Council Raw Data'!K127</f>
        <v>6</v>
      </c>
      <c r="L127" s="107">
        <f>'Council Raw Data'!L127</f>
        <v>0.16666666666666666</v>
      </c>
      <c r="M127" s="106">
        <f>'Council Raw Data'!M127</f>
        <v>1</v>
      </c>
      <c r="N127" s="106">
        <f>'Council Raw Data'!N127</f>
        <v>5</v>
      </c>
      <c r="O127" s="106" t="str">
        <f>'Council Raw Data'!O127</f>
        <v>NO</v>
      </c>
      <c r="P127" s="106" t="str">
        <f>'Council Raw Data'!P127</f>
        <v>YES</v>
      </c>
      <c r="Q127" s="106" t="str">
        <f>'Council Raw Data'!Q127</f>
        <v>YES</v>
      </c>
      <c r="R127" s="106" t="str">
        <f>'Council Raw Data'!R127</f>
        <v>NO</v>
      </c>
      <c r="S127" s="106" t="str">
        <f>'Council Raw Data'!S127</f>
        <v>YES</v>
      </c>
      <c r="T127" s="106">
        <f>'Council Raw Data'!T127</f>
        <v>6</v>
      </c>
      <c r="U127" s="107">
        <f>'Council Raw Data'!U127</f>
        <v>0</v>
      </c>
      <c r="V127" s="106">
        <f>'Council Raw Data'!V127</f>
        <v>0</v>
      </c>
      <c r="W127" s="106">
        <f>'Council Raw Data'!W127</f>
        <v>6</v>
      </c>
      <c r="X127" s="106" t="str">
        <f>'Council Raw Data'!X127</f>
        <v>NO</v>
      </c>
      <c r="Y127" s="106"/>
      <c r="Z127" s="106"/>
      <c r="AA127" s="106"/>
      <c r="AB127" s="106"/>
      <c r="AC127" s="106" t="str">
        <f>'Council Raw Data'!Y127</f>
        <v>Compliant</v>
      </c>
      <c r="AD127" s="103" t="str">
        <f>IF('Council Raw Data'!Z127="","NO",'Council Raw Data'!Z127)</f>
        <v>NO</v>
      </c>
      <c r="AE127" s="103" t="str">
        <f>IF('Council Raw Data'!AA127="","NO",'Council Raw Data'!AA127)</f>
        <v>NO</v>
      </c>
      <c r="AF127" s="103" t="str">
        <f>IF('Council Raw Data'!AB127="","NO",'Council Raw Data'!AB127)</f>
        <v>NO</v>
      </c>
      <c r="AG127" s="103" t="str">
        <f>IF('Council Raw Data'!AC127="","NO",'Council Raw Data'!AC127)</f>
        <v>NO</v>
      </c>
      <c r="AH127" s="106" t="str">
        <f>'Council Raw Data'!AD127</f>
        <v/>
      </c>
      <c r="AI127" s="106" t="str">
        <f>'Council Raw Data'!AE127</f>
        <v>Anthony Swanson</v>
      </c>
      <c r="AJ127" s="106" t="str">
        <f>'Council Raw Data'!AF127</f>
        <v>anthony.swanson@kofc.org</v>
      </c>
      <c r="AK127" s="106" t="str">
        <f>'Council Raw Data'!AG127</f>
        <v>Isaiah Swanson</v>
      </c>
      <c r="AL127" s="108" t="str">
        <f>'Council Raw Data'!AH127</f>
        <v>isaiah.swanson@kofc.org</v>
      </c>
    </row>
    <row r="128" spans="1:38">
      <c r="A128" s="109">
        <f>'Council Raw Data'!A128</f>
        <v>11364</v>
      </c>
      <c r="B128" s="109" t="str">
        <f>'Council Raw Data'!B128</f>
        <v>Omaha</v>
      </c>
      <c r="C128" s="109" t="str">
        <f>'Council Raw Data'!C128</f>
        <v>Nebraska</v>
      </c>
      <c r="D128" s="109" t="str">
        <f>'Council Raw Data'!D128</f>
        <v>US</v>
      </c>
      <c r="E128" s="109">
        <f>'Council Raw Data'!E128</f>
        <v>35</v>
      </c>
      <c r="F128" s="109" t="str">
        <f>'Council Raw Data'!F128</f>
        <v>594</v>
      </c>
      <c r="G128" s="109" t="str">
        <f>'Council Raw Data'!G128</f>
        <v>Region 8</v>
      </c>
      <c r="H128" s="109" t="str">
        <f>'Council Raw Data'!H128</f>
        <v>P</v>
      </c>
      <c r="I128" s="109" t="str">
        <f>'Council Raw Data'!I128</f>
        <v>Regular</v>
      </c>
      <c r="J128" s="109" t="str">
        <f>'Council Raw Data'!J128</f>
        <v>E</v>
      </c>
      <c r="K128" s="109">
        <f>'Council Raw Data'!K128</f>
        <v>5</v>
      </c>
      <c r="L128" s="110">
        <f>'Council Raw Data'!L128</f>
        <v>0</v>
      </c>
      <c r="M128" s="109">
        <f>'Council Raw Data'!M128</f>
        <v>0</v>
      </c>
      <c r="N128" s="109">
        <f>'Council Raw Data'!N128</f>
        <v>5</v>
      </c>
      <c r="O128" s="109" t="str">
        <f>'Council Raw Data'!O128</f>
        <v>NO</v>
      </c>
      <c r="P128" s="109" t="str">
        <f>'Council Raw Data'!P128</f>
        <v>YES</v>
      </c>
      <c r="Q128" s="109" t="str">
        <f>'Council Raw Data'!Q128</f>
        <v>YES</v>
      </c>
      <c r="R128" s="109" t="str">
        <f>'Council Raw Data'!R128</f>
        <v>NO</v>
      </c>
      <c r="S128" s="109" t="str">
        <f>'Council Raw Data'!S128</f>
        <v>YES</v>
      </c>
      <c r="T128" s="109">
        <f>'Council Raw Data'!T128</f>
        <v>5</v>
      </c>
      <c r="U128" s="110">
        <f>'Council Raw Data'!U128</f>
        <v>0</v>
      </c>
      <c r="V128" s="109">
        <f>'Council Raw Data'!V128</f>
        <v>0</v>
      </c>
      <c r="W128" s="109">
        <f>'Council Raw Data'!W128</f>
        <v>5</v>
      </c>
      <c r="X128" s="109" t="str">
        <f>'Council Raw Data'!X128</f>
        <v>YES</v>
      </c>
      <c r="Y128" s="109"/>
      <c r="Z128" s="109"/>
      <c r="AA128" s="109"/>
      <c r="AB128" s="109"/>
      <c r="AC128" s="109" t="str">
        <f>'Council Raw Data'!Y128</f>
        <v>Compliant</v>
      </c>
      <c r="AD128" s="103" t="str">
        <f>IF('Council Raw Data'!Z128="","NO",'Council Raw Data'!Z128)</f>
        <v>NO</v>
      </c>
      <c r="AE128" s="103" t="str">
        <f>IF('Council Raw Data'!AA128="","NO",'Council Raw Data'!AA128)</f>
        <v>NO</v>
      </c>
      <c r="AF128" s="103" t="str">
        <f>IF('Council Raw Data'!AB128="","NO",'Council Raw Data'!AB128)</f>
        <v>NO</v>
      </c>
      <c r="AG128" s="103" t="str">
        <f>IF('Council Raw Data'!AC128="","NO",'Council Raw Data'!AC128)</f>
        <v>NO</v>
      </c>
      <c r="AH128" s="109" t="str">
        <f>'Council Raw Data'!AD128</f>
        <v/>
      </c>
      <c r="AI128" s="109" t="str">
        <f>'Council Raw Data'!AE128</f>
        <v>Neil Pfeifer</v>
      </c>
      <c r="AJ128" s="109" t="str">
        <f>'Council Raw Data'!AF128</f>
        <v>neil.pfeifer@kofc.org</v>
      </c>
      <c r="AK128" s="109" t="str">
        <f>'Council Raw Data'!AG128</f>
        <v>James Krawczyk</v>
      </c>
      <c r="AL128" s="111" t="str">
        <f>'Council Raw Data'!AH128</f>
        <v>j.krawczyk@kofc.org</v>
      </c>
    </row>
    <row r="129" spans="1:38">
      <c r="A129" s="106">
        <f>'Council Raw Data'!A129</f>
        <v>11600</v>
      </c>
      <c r="B129" s="106" t="str">
        <f>'Council Raw Data'!B129</f>
        <v>Omaha</v>
      </c>
      <c r="C129" s="106" t="str">
        <f>'Council Raw Data'!C129</f>
        <v>Nebraska</v>
      </c>
      <c r="D129" s="106" t="str">
        <f>'Council Raw Data'!D129</f>
        <v>US</v>
      </c>
      <c r="E129" s="106">
        <f>'Council Raw Data'!E129</f>
        <v>3</v>
      </c>
      <c r="F129" s="106" t="str">
        <f>'Council Raw Data'!F129</f>
        <v>594</v>
      </c>
      <c r="G129" s="106" t="str">
        <f>'Council Raw Data'!G129</f>
        <v>Region 7</v>
      </c>
      <c r="H129" s="106" t="str">
        <f>'Council Raw Data'!H129</f>
        <v>A</v>
      </c>
      <c r="I129" s="106" t="str">
        <f>'Council Raw Data'!I129</f>
        <v>Regular</v>
      </c>
      <c r="J129" s="106" t="str">
        <f>'Council Raw Data'!J129</f>
        <v>E</v>
      </c>
      <c r="K129" s="106">
        <f>'Council Raw Data'!K129</f>
        <v>5</v>
      </c>
      <c r="L129" s="107">
        <f>'Council Raw Data'!L129</f>
        <v>0</v>
      </c>
      <c r="M129" s="106">
        <f>'Council Raw Data'!M129</f>
        <v>0</v>
      </c>
      <c r="N129" s="106">
        <f>'Council Raw Data'!N129</f>
        <v>5</v>
      </c>
      <c r="O129" s="106" t="str">
        <f>'Council Raw Data'!O129</f>
        <v>NO</v>
      </c>
      <c r="P129" s="106" t="str">
        <f>'Council Raw Data'!P129</f>
        <v>YES</v>
      </c>
      <c r="Q129" s="106" t="str">
        <f>'Council Raw Data'!Q129</f>
        <v>YES</v>
      </c>
      <c r="R129" s="106" t="str">
        <f>'Council Raw Data'!R129</f>
        <v>NO</v>
      </c>
      <c r="S129" s="106" t="str">
        <f>'Council Raw Data'!S129</f>
        <v>YES</v>
      </c>
      <c r="T129" s="106">
        <f>'Council Raw Data'!T129</f>
        <v>5</v>
      </c>
      <c r="U129" s="107">
        <f>'Council Raw Data'!U129</f>
        <v>0</v>
      </c>
      <c r="V129" s="106">
        <f>'Council Raw Data'!V129</f>
        <v>0</v>
      </c>
      <c r="W129" s="106">
        <f>'Council Raw Data'!W129</f>
        <v>5</v>
      </c>
      <c r="X129" s="106" t="str">
        <f>'Council Raw Data'!X129</f>
        <v>YES</v>
      </c>
      <c r="Y129" s="106"/>
      <c r="Z129" s="106"/>
      <c r="AA129" s="106"/>
      <c r="AB129" s="106"/>
      <c r="AC129" s="106" t="str">
        <f>'Council Raw Data'!Y129</f>
        <v>Not Compliant</v>
      </c>
      <c r="AD129" s="103" t="str">
        <f>IF('Council Raw Data'!Z129="","NO",'Council Raw Data'!Z129)</f>
        <v>NO</v>
      </c>
      <c r="AE129" s="103" t="str">
        <f>IF('Council Raw Data'!AA129="","NO",'Council Raw Data'!AA129)</f>
        <v>NO</v>
      </c>
      <c r="AF129" s="103" t="str">
        <f>IF('Council Raw Data'!AB129="","NO",'Council Raw Data'!AB129)</f>
        <v>NO</v>
      </c>
      <c r="AG129" s="103" t="str">
        <f>IF('Council Raw Data'!AC129="","NO",'Council Raw Data'!AC129)</f>
        <v>NO</v>
      </c>
      <c r="AH129" s="106" t="str">
        <f>'Council Raw Data'!AD129</f>
        <v/>
      </c>
      <c r="AI129" s="106" t="str">
        <f>'Council Raw Data'!AE129</f>
        <v>Neil Pfeifer</v>
      </c>
      <c r="AJ129" s="106" t="str">
        <f>'Council Raw Data'!AF129</f>
        <v>neil.pfeifer@kofc.org</v>
      </c>
      <c r="AK129" s="106" t="str">
        <f>'Council Raw Data'!AG129</f>
        <v>Virgilio Gutierrez</v>
      </c>
      <c r="AL129" s="108" t="str">
        <f>'Council Raw Data'!AH129</f>
        <v>virgil.gutierrez@kofc.org</v>
      </c>
    </row>
    <row r="130" spans="1:38">
      <c r="A130" s="109">
        <f>'Council Raw Data'!A130</f>
        <v>11652</v>
      </c>
      <c r="B130" s="109" t="str">
        <f>'Council Raw Data'!B130</f>
        <v>Abie &amp; Bruno</v>
      </c>
      <c r="C130" s="109" t="str">
        <f>'Council Raw Data'!C130</f>
        <v>Nebraska</v>
      </c>
      <c r="D130" s="109" t="str">
        <f>'Council Raw Data'!D130</f>
        <v>US</v>
      </c>
      <c r="E130" s="109">
        <f>'Council Raw Data'!E130</f>
        <v>36</v>
      </c>
      <c r="F130" s="109" t="str">
        <f>'Council Raw Data'!F130</f>
        <v>3301</v>
      </c>
      <c r="G130" s="109" t="str">
        <f>'Council Raw Data'!G130</f>
        <v>Region 2</v>
      </c>
      <c r="H130" s="109" t="str">
        <f>'Council Raw Data'!H130</f>
        <v>P</v>
      </c>
      <c r="I130" s="109" t="str">
        <f>'Council Raw Data'!I130</f>
        <v>Regular</v>
      </c>
      <c r="J130" s="109" t="str">
        <f>'Council Raw Data'!J130</f>
        <v>E</v>
      </c>
      <c r="K130" s="109">
        <f>'Council Raw Data'!K130</f>
        <v>5</v>
      </c>
      <c r="L130" s="110">
        <f>'Council Raw Data'!L130</f>
        <v>0</v>
      </c>
      <c r="M130" s="109">
        <f>'Council Raw Data'!M130</f>
        <v>0</v>
      </c>
      <c r="N130" s="109">
        <f>'Council Raw Data'!N130</f>
        <v>5</v>
      </c>
      <c r="O130" s="109" t="str">
        <f>'Council Raw Data'!O130</f>
        <v>NO</v>
      </c>
      <c r="P130" s="109" t="str">
        <f>'Council Raw Data'!P130</f>
        <v>NO</v>
      </c>
      <c r="Q130" s="109" t="str">
        <f>'Council Raw Data'!Q130</f>
        <v>NO</v>
      </c>
      <c r="R130" s="109" t="str">
        <f>'Council Raw Data'!R130</f>
        <v>NO</v>
      </c>
      <c r="S130" s="109" t="str">
        <f>'Council Raw Data'!S130</f>
        <v>NO</v>
      </c>
      <c r="T130" s="109">
        <f>'Council Raw Data'!T130</f>
        <v>5</v>
      </c>
      <c r="U130" s="110">
        <f>'Council Raw Data'!U130</f>
        <v>0</v>
      </c>
      <c r="V130" s="109">
        <f>'Council Raw Data'!V130</f>
        <v>0</v>
      </c>
      <c r="W130" s="109">
        <f>'Council Raw Data'!W130</f>
        <v>5</v>
      </c>
      <c r="X130" s="109" t="str">
        <f>'Council Raw Data'!X130</f>
        <v>YES</v>
      </c>
      <c r="Y130" s="109"/>
      <c r="Z130" s="109"/>
      <c r="AA130" s="109"/>
      <c r="AB130" s="109"/>
      <c r="AC130" s="109" t="str">
        <f>'Council Raw Data'!Y130</f>
        <v>Not Compliant</v>
      </c>
      <c r="AD130" s="103" t="str">
        <f>IF('Council Raw Data'!Z130="","NO",'Council Raw Data'!Z130)</f>
        <v>NO</v>
      </c>
      <c r="AE130" s="103" t="str">
        <f>IF('Council Raw Data'!AA130="","NO",'Council Raw Data'!AA130)</f>
        <v>NO</v>
      </c>
      <c r="AF130" s="103" t="str">
        <f>IF('Council Raw Data'!AB130="","NO",'Council Raw Data'!AB130)</f>
        <v>NO</v>
      </c>
      <c r="AG130" s="103" t="str">
        <f>IF('Council Raw Data'!AC130="","NO",'Council Raw Data'!AC130)</f>
        <v>NO</v>
      </c>
      <c r="AH130" s="109" t="str">
        <f>'Council Raw Data'!AD130</f>
        <v/>
      </c>
      <c r="AI130" s="109" t="str">
        <f>'Council Raw Data'!AE130</f>
        <v>Anthony Swanson</v>
      </c>
      <c r="AJ130" s="109" t="str">
        <f>'Council Raw Data'!AF130</f>
        <v>anthony.swanson@kofc.org</v>
      </c>
      <c r="AK130" s="109" t="str">
        <f>'Council Raw Data'!AG130</f>
        <v>Ian Ollis</v>
      </c>
      <c r="AL130" s="111" t="str">
        <f>'Council Raw Data'!AH130</f>
        <v>ian.ollis@kofc.org</v>
      </c>
    </row>
    <row r="131" spans="1:38">
      <c r="A131" s="106">
        <f>'Council Raw Data'!A131</f>
        <v>11674</v>
      </c>
      <c r="B131" s="106" t="str">
        <f>'Council Raw Data'!B131</f>
        <v>Dawson And Shubert</v>
      </c>
      <c r="C131" s="106" t="str">
        <f>'Council Raw Data'!C131</f>
        <v>Nebraska</v>
      </c>
      <c r="D131" s="106" t="str">
        <f>'Council Raw Data'!D131</f>
        <v>US</v>
      </c>
      <c r="E131" s="106">
        <f>'Council Raw Data'!E131</f>
        <v>7</v>
      </c>
      <c r="F131" s="106" t="str">
        <f>'Council Raw Data'!F131</f>
        <v>603</v>
      </c>
      <c r="G131" s="106" t="str">
        <f>'Council Raw Data'!G131</f>
        <v>Region 1</v>
      </c>
      <c r="H131" s="106" t="str">
        <f>'Council Raw Data'!H131</f>
        <v>P</v>
      </c>
      <c r="I131" s="106" t="str">
        <f>'Council Raw Data'!I131</f>
        <v>Regular</v>
      </c>
      <c r="J131" s="106" t="str">
        <f>'Council Raw Data'!J131</f>
        <v>E</v>
      </c>
      <c r="K131" s="106">
        <f>'Council Raw Data'!K131</f>
        <v>5</v>
      </c>
      <c r="L131" s="107">
        <f>'Council Raw Data'!L131</f>
        <v>0</v>
      </c>
      <c r="M131" s="106">
        <f>'Council Raw Data'!M131</f>
        <v>0</v>
      </c>
      <c r="N131" s="106">
        <f>'Council Raw Data'!N131</f>
        <v>5</v>
      </c>
      <c r="O131" s="106" t="str">
        <f>'Council Raw Data'!O131</f>
        <v>NO</v>
      </c>
      <c r="P131" s="106" t="str">
        <f>'Council Raw Data'!P131</f>
        <v>YES</v>
      </c>
      <c r="Q131" s="106" t="str">
        <f>'Council Raw Data'!Q131</f>
        <v>YES</v>
      </c>
      <c r="R131" s="106" t="str">
        <f>'Council Raw Data'!R131</f>
        <v>NO</v>
      </c>
      <c r="S131" s="106" t="str">
        <f>'Council Raw Data'!S131</f>
        <v>NO</v>
      </c>
      <c r="T131" s="106">
        <f>'Council Raw Data'!T131</f>
        <v>5</v>
      </c>
      <c r="U131" s="107">
        <f>'Council Raw Data'!U131</f>
        <v>0</v>
      </c>
      <c r="V131" s="106">
        <f>'Council Raw Data'!V131</f>
        <v>0</v>
      </c>
      <c r="W131" s="106">
        <f>'Council Raw Data'!W131</f>
        <v>5</v>
      </c>
      <c r="X131" s="106" t="str">
        <f>'Council Raw Data'!X131</f>
        <v>NO</v>
      </c>
      <c r="Y131" s="106"/>
      <c r="Z131" s="106"/>
      <c r="AA131" s="106"/>
      <c r="AB131" s="106"/>
      <c r="AC131" s="106" t="str">
        <f>'Council Raw Data'!Y131</f>
        <v>Not Compliant</v>
      </c>
      <c r="AD131" s="103" t="str">
        <f>IF('Council Raw Data'!Z131="","NO",'Council Raw Data'!Z131)</f>
        <v>NO</v>
      </c>
      <c r="AE131" s="103" t="str">
        <f>IF('Council Raw Data'!AA131="","NO",'Council Raw Data'!AA131)</f>
        <v>NO</v>
      </c>
      <c r="AF131" s="103" t="str">
        <f>IF('Council Raw Data'!AB131="","NO",'Council Raw Data'!AB131)</f>
        <v>NO</v>
      </c>
      <c r="AG131" s="103" t="str">
        <f>IF('Council Raw Data'!AC131="","NO",'Council Raw Data'!AC131)</f>
        <v>NO</v>
      </c>
      <c r="AH131" s="106" t="str">
        <f>'Council Raw Data'!AD131</f>
        <v/>
      </c>
      <c r="AI131" s="106" t="str">
        <f>'Council Raw Data'!AE131</f>
        <v>Anthony Swanson</v>
      </c>
      <c r="AJ131" s="106" t="str">
        <f>'Council Raw Data'!AF131</f>
        <v>anthony.swanson@kofc.org</v>
      </c>
      <c r="AK131" s="106" t="str">
        <f>'Council Raw Data'!AG131</f>
        <v>David St Hilaire</v>
      </c>
      <c r="AL131" s="108" t="str">
        <f>'Council Raw Data'!AH131</f>
        <v>david.st.hilaire@kofc.org</v>
      </c>
    </row>
    <row r="132" spans="1:38">
      <c r="A132" s="109">
        <f>'Council Raw Data'!A132</f>
        <v>11700</v>
      </c>
      <c r="B132" s="109" t="str">
        <f>'Council Raw Data'!B132</f>
        <v>Omaha</v>
      </c>
      <c r="C132" s="109" t="str">
        <f>'Council Raw Data'!C132</f>
        <v>Nebraska</v>
      </c>
      <c r="D132" s="109" t="str">
        <f>'Council Raw Data'!D132</f>
        <v>US</v>
      </c>
      <c r="E132" s="109">
        <f>'Council Raw Data'!E132</f>
        <v>2</v>
      </c>
      <c r="F132" s="109" t="str">
        <f>'Council Raw Data'!F132</f>
        <v>2541</v>
      </c>
      <c r="G132" s="109" t="str">
        <f>'Council Raw Data'!G132</f>
        <v>Region 7</v>
      </c>
      <c r="H132" s="109" t="str">
        <f>'Council Raw Data'!H132</f>
        <v>A</v>
      </c>
      <c r="I132" s="109" t="str">
        <f>'Council Raw Data'!I132</f>
        <v>Regular</v>
      </c>
      <c r="J132" s="109" t="str">
        <f>'Council Raw Data'!J132</f>
        <v>E</v>
      </c>
      <c r="K132" s="109">
        <f>'Council Raw Data'!K132</f>
        <v>15</v>
      </c>
      <c r="L132" s="110">
        <f>'Council Raw Data'!L132</f>
        <v>0</v>
      </c>
      <c r="M132" s="109">
        <f>'Council Raw Data'!M132</f>
        <v>0</v>
      </c>
      <c r="N132" s="109">
        <f>'Council Raw Data'!N132</f>
        <v>15</v>
      </c>
      <c r="O132" s="109" t="str">
        <f>'Council Raw Data'!O132</f>
        <v>NO</v>
      </c>
      <c r="P132" s="109" t="str">
        <f>'Council Raw Data'!P132</f>
        <v>YES</v>
      </c>
      <c r="Q132" s="109" t="str">
        <f>'Council Raw Data'!Q132</f>
        <v>YES</v>
      </c>
      <c r="R132" s="109" t="str">
        <f>'Council Raw Data'!R132</f>
        <v>NO</v>
      </c>
      <c r="S132" s="109" t="str">
        <f>'Council Raw Data'!S132</f>
        <v>NO</v>
      </c>
      <c r="T132" s="109">
        <f>'Council Raw Data'!T132</f>
        <v>13</v>
      </c>
      <c r="U132" s="110">
        <f>'Council Raw Data'!U132</f>
        <v>0</v>
      </c>
      <c r="V132" s="109">
        <f>'Council Raw Data'!V132</f>
        <v>0</v>
      </c>
      <c r="W132" s="109">
        <f>'Council Raw Data'!W132</f>
        <v>13</v>
      </c>
      <c r="X132" s="109" t="str">
        <f>'Council Raw Data'!X132</f>
        <v>YES</v>
      </c>
      <c r="Y132" s="109"/>
      <c r="Z132" s="109"/>
      <c r="AA132" s="109"/>
      <c r="AB132" s="109"/>
      <c r="AC132" s="109" t="str">
        <f>'Council Raw Data'!Y132</f>
        <v>Not Compliant</v>
      </c>
      <c r="AD132" s="103" t="str">
        <f>IF('Council Raw Data'!Z132="","NO",'Council Raw Data'!Z132)</f>
        <v>NO</v>
      </c>
      <c r="AE132" s="103" t="str">
        <f>IF('Council Raw Data'!AA132="","NO",'Council Raw Data'!AA132)</f>
        <v>NO</v>
      </c>
      <c r="AF132" s="103" t="str">
        <f>IF('Council Raw Data'!AB132="","NO",'Council Raw Data'!AB132)</f>
        <v>NO</v>
      </c>
      <c r="AG132" s="103" t="str">
        <f>IF('Council Raw Data'!AC132="","NO",'Council Raw Data'!AC132)</f>
        <v>NO</v>
      </c>
      <c r="AH132" s="109" t="str">
        <f>'Council Raw Data'!AD132</f>
        <v/>
      </c>
      <c r="AI132" s="109" t="str">
        <f>'Council Raw Data'!AE132</f>
        <v>Neil Pfeifer</v>
      </c>
      <c r="AJ132" s="109" t="str">
        <f>'Council Raw Data'!AF132</f>
        <v>neil.pfeifer@kofc.org</v>
      </c>
      <c r="AK132" s="109" t="str">
        <f>'Council Raw Data'!AG132</f>
        <v>James Krawczyk</v>
      </c>
      <c r="AL132" s="111" t="str">
        <f>'Council Raw Data'!AH132</f>
        <v>j.krawczyk@kofc.org</v>
      </c>
    </row>
    <row r="133" spans="1:38">
      <c r="A133" s="106">
        <f>'Council Raw Data'!A133</f>
        <v>11737</v>
      </c>
      <c r="B133" s="106" t="str">
        <f>'Council Raw Data'!B133</f>
        <v>Denton</v>
      </c>
      <c r="C133" s="106" t="str">
        <f>'Council Raw Data'!C133</f>
        <v>Nebraska</v>
      </c>
      <c r="D133" s="106" t="str">
        <f>'Council Raw Data'!D133</f>
        <v>US</v>
      </c>
      <c r="E133" s="106">
        <f>'Council Raw Data'!E133</f>
        <v>38</v>
      </c>
      <c r="F133" s="106" t="str">
        <f>'Council Raw Data'!F133</f>
        <v>3640</v>
      </c>
      <c r="G133" s="106" t="str">
        <f>'Council Raw Data'!G133</f>
        <v>Region 4</v>
      </c>
      <c r="H133" s="106" t="str">
        <f>'Council Raw Data'!H133</f>
        <v>A</v>
      </c>
      <c r="I133" s="106" t="str">
        <f>'Council Raw Data'!I133</f>
        <v>Regular</v>
      </c>
      <c r="J133" s="106" t="str">
        <f>'Council Raw Data'!J133</f>
        <v>E</v>
      </c>
      <c r="K133" s="106">
        <f>'Council Raw Data'!K133</f>
        <v>5</v>
      </c>
      <c r="L133" s="107">
        <f>'Council Raw Data'!L133</f>
        <v>0</v>
      </c>
      <c r="M133" s="106">
        <f>'Council Raw Data'!M133</f>
        <v>0</v>
      </c>
      <c r="N133" s="106">
        <f>'Council Raw Data'!N133</f>
        <v>5</v>
      </c>
      <c r="O133" s="106" t="str">
        <f>'Council Raw Data'!O133</f>
        <v>NO</v>
      </c>
      <c r="P133" s="106" t="str">
        <f>'Council Raw Data'!P133</f>
        <v>YES</v>
      </c>
      <c r="Q133" s="106" t="str">
        <f>'Council Raw Data'!Q133</f>
        <v>YES</v>
      </c>
      <c r="R133" s="106" t="str">
        <f>'Council Raw Data'!R133</f>
        <v>NO</v>
      </c>
      <c r="S133" s="106" t="str">
        <f>'Council Raw Data'!S133</f>
        <v>YES</v>
      </c>
      <c r="T133" s="106">
        <f>'Council Raw Data'!T133</f>
        <v>6</v>
      </c>
      <c r="U133" s="107">
        <f>'Council Raw Data'!U133</f>
        <v>0</v>
      </c>
      <c r="V133" s="106">
        <f>'Council Raw Data'!V133</f>
        <v>0</v>
      </c>
      <c r="W133" s="106">
        <f>'Council Raw Data'!W133</f>
        <v>6</v>
      </c>
      <c r="X133" s="106" t="str">
        <f>'Council Raw Data'!X133</f>
        <v>YES</v>
      </c>
      <c r="Y133" s="106"/>
      <c r="Z133" s="106"/>
      <c r="AA133" s="106"/>
      <c r="AB133" s="106"/>
      <c r="AC133" s="106" t="str">
        <f>'Council Raw Data'!Y133</f>
        <v>Not Compliant</v>
      </c>
      <c r="AD133" s="103" t="str">
        <f>IF('Council Raw Data'!Z133="","NO",'Council Raw Data'!Z133)</f>
        <v>NO</v>
      </c>
      <c r="AE133" s="103" t="str">
        <f>IF('Council Raw Data'!AA133="","NO",'Council Raw Data'!AA133)</f>
        <v>NO</v>
      </c>
      <c r="AF133" s="103" t="str">
        <f>IF('Council Raw Data'!AB133="","NO",'Council Raw Data'!AB133)</f>
        <v>NO</v>
      </c>
      <c r="AG133" s="103" t="str">
        <f>IF('Council Raw Data'!AC133="","NO",'Council Raw Data'!AC133)</f>
        <v>NO</v>
      </c>
      <c r="AH133" s="106" t="str">
        <f>'Council Raw Data'!AD133</f>
        <v/>
      </c>
      <c r="AI133" s="106" t="str">
        <f>'Council Raw Data'!AE133</f>
        <v>Anthony Swanson</v>
      </c>
      <c r="AJ133" s="106" t="str">
        <f>'Council Raw Data'!AF133</f>
        <v>anthony.swanson@kofc.org</v>
      </c>
      <c r="AK133" s="106" t="str">
        <f>'Council Raw Data'!AG133</f>
        <v>Anthony Swanson</v>
      </c>
      <c r="AL133" s="108" t="str">
        <f>'Council Raw Data'!AH133</f>
        <v>anthony.swanson@kofc.org</v>
      </c>
    </row>
    <row r="134" spans="1:38">
      <c r="A134" s="109">
        <f>'Council Raw Data'!A134</f>
        <v>11800</v>
      </c>
      <c r="B134" s="109" t="str">
        <f>'Council Raw Data'!B134</f>
        <v>Omaha</v>
      </c>
      <c r="C134" s="109" t="str">
        <f>'Council Raw Data'!C134</f>
        <v>Nebraska</v>
      </c>
      <c r="D134" s="109" t="str">
        <f>'Council Raw Data'!D134</f>
        <v>US</v>
      </c>
      <c r="E134" s="109">
        <f>'Council Raw Data'!E134</f>
        <v>32</v>
      </c>
      <c r="F134" s="109" t="str">
        <f>'Council Raw Data'!F134</f>
        <v>594</v>
      </c>
      <c r="G134" s="109" t="str">
        <f>'Council Raw Data'!G134</f>
        <v>Region 8</v>
      </c>
      <c r="H134" s="109" t="str">
        <f>'Council Raw Data'!H134</f>
        <v>P</v>
      </c>
      <c r="I134" s="109" t="str">
        <f>'Council Raw Data'!I134</f>
        <v>Regular</v>
      </c>
      <c r="J134" s="109" t="str">
        <f>'Council Raw Data'!J134</f>
        <v>E</v>
      </c>
      <c r="K134" s="109">
        <f>'Council Raw Data'!K134</f>
        <v>8</v>
      </c>
      <c r="L134" s="110">
        <f>'Council Raw Data'!L134</f>
        <v>0</v>
      </c>
      <c r="M134" s="109">
        <f>'Council Raw Data'!M134</f>
        <v>0</v>
      </c>
      <c r="N134" s="109">
        <f>'Council Raw Data'!N134</f>
        <v>8</v>
      </c>
      <c r="O134" s="109" t="str">
        <f>'Council Raw Data'!O134</f>
        <v>NO</v>
      </c>
      <c r="P134" s="109" t="str">
        <f>'Council Raw Data'!P134</f>
        <v>YES</v>
      </c>
      <c r="Q134" s="109" t="str">
        <f>'Council Raw Data'!Q134</f>
        <v>YES</v>
      </c>
      <c r="R134" s="109" t="str">
        <f>'Council Raw Data'!R134</f>
        <v>NO</v>
      </c>
      <c r="S134" s="109" t="str">
        <f>'Council Raw Data'!S134</f>
        <v>YES</v>
      </c>
      <c r="T134" s="109">
        <f>'Council Raw Data'!T134</f>
        <v>9</v>
      </c>
      <c r="U134" s="110">
        <f>'Council Raw Data'!U134</f>
        <v>0</v>
      </c>
      <c r="V134" s="109">
        <f>'Council Raw Data'!V134</f>
        <v>0</v>
      </c>
      <c r="W134" s="109">
        <f>'Council Raw Data'!W134</f>
        <v>9</v>
      </c>
      <c r="X134" s="109" t="str">
        <f>'Council Raw Data'!X134</f>
        <v>NO</v>
      </c>
      <c r="Y134" s="109"/>
      <c r="Z134" s="109"/>
      <c r="AA134" s="109"/>
      <c r="AB134" s="109"/>
      <c r="AC134" s="109" t="str">
        <f>'Council Raw Data'!Y134</f>
        <v>Not Compliant</v>
      </c>
      <c r="AD134" s="103" t="str">
        <f>IF('Council Raw Data'!Z134="","NO",'Council Raw Data'!Z134)</f>
        <v>NO</v>
      </c>
      <c r="AE134" s="103" t="str">
        <f>IF('Council Raw Data'!AA134="","NO",'Council Raw Data'!AA134)</f>
        <v>NO</v>
      </c>
      <c r="AF134" s="103" t="str">
        <f>IF('Council Raw Data'!AB134="","NO",'Council Raw Data'!AB134)</f>
        <v>NO</v>
      </c>
      <c r="AG134" s="103" t="str">
        <f>IF('Council Raw Data'!AC134="","NO",'Council Raw Data'!AC134)</f>
        <v>NO</v>
      </c>
      <c r="AH134" s="109" t="str">
        <f>'Council Raw Data'!AD134</f>
        <v/>
      </c>
      <c r="AI134" s="109" t="str">
        <f>'Council Raw Data'!AE134</f>
        <v>Neil Pfeifer</v>
      </c>
      <c r="AJ134" s="109" t="str">
        <f>'Council Raw Data'!AF134</f>
        <v>neil.pfeifer@kofc.org</v>
      </c>
      <c r="AK134" s="109" t="str">
        <f>'Council Raw Data'!AG134</f>
        <v>Stewart Havranek</v>
      </c>
      <c r="AL134" s="111" t="str">
        <f>'Council Raw Data'!AH134</f>
        <v>stewart.havranek@kofc.org</v>
      </c>
    </row>
    <row r="135" spans="1:38">
      <c r="A135" s="106">
        <f>'Council Raw Data'!A135</f>
        <v>11810</v>
      </c>
      <c r="B135" s="106" t="str">
        <f>'Council Raw Data'!B135</f>
        <v>Pender</v>
      </c>
      <c r="C135" s="106" t="str">
        <f>'Council Raw Data'!C135</f>
        <v>Nebraska</v>
      </c>
      <c r="D135" s="106" t="str">
        <f>'Council Raw Data'!D135</f>
        <v>US</v>
      </c>
      <c r="E135" s="106">
        <f>'Council Raw Data'!E135</f>
        <v>41</v>
      </c>
      <c r="F135" s="106" t="str">
        <f>'Council Raw Data'!F135</f>
        <v>606</v>
      </c>
      <c r="G135" s="106" t="str">
        <f>'Council Raw Data'!G135</f>
        <v>Region 3</v>
      </c>
      <c r="H135" s="106" t="str">
        <f>'Council Raw Data'!H135</f>
        <v>P</v>
      </c>
      <c r="I135" s="106" t="str">
        <f>'Council Raw Data'!I135</f>
        <v>Regular</v>
      </c>
      <c r="J135" s="106" t="str">
        <f>'Council Raw Data'!J135</f>
        <v>E</v>
      </c>
      <c r="K135" s="106">
        <f>'Council Raw Data'!K135</f>
        <v>5</v>
      </c>
      <c r="L135" s="107">
        <f>'Council Raw Data'!L135</f>
        <v>0</v>
      </c>
      <c r="M135" s="106">
        <f>'Council Raw Data'!M135</f>
        <v>0</v>
      </c>
      <c r="N135" s="106">
        <f>'Council Raw Data'!N135</f>
        <v>5</v>
      </c>
      <c r="O135" s="106" t="str">
        <f>'Council Raw Data'!O135</f>
        <v>NO</v>
      </c>
      <c r="P135" s="106" t="str">
        <f>'Council Raw Data'!P135</f>
        <v>YES</v>
      </c>
      <c r="Q135" s="106" t="str">
        <f>'Council Raw Data'!Q135</f>
        <v>YES</v>
      </c>
      <c r="R135" s="106" t="str">
        <f>'Council Raw Data'!R135</f>
        <v>NO</v>
      </c>
      <c r="S135" s="106" t="str">
        <f>'Council Raw Data'!S135</f>
        <v>NO</v>
      </c>
      <c r="T135" s="106">
        <f>'Council Raw Data'!T135</f>
        <v>5</v>
      </c>
      <c r="U135" s="107">
        <f>'Council Raw Data'!U135</f>
        <v>0</v>
      </c>
      <c r="V135" s="106">
        <f>'Council Raw Data'!V135</f>
        <v>0</v>
      </c>
      <c r="W135" s="106">
        <f>'Council Raw Data'!W135</f>
        <v>5</v>
      </c>
      <c r="X135" s="106" t="str">
        <f>'Council Raw Data'!X135</f>
        <v>YES</v>
      </c>
      <c r="Y135" s="106"/>
      <c r="Z135" s="106"/>
      <c r="AA135" s="106"/>
      <c r="AB135" s="106"/>
      <c r="AC135" s="106" t="str">
        <f>'Council Raw Data'!Y135</f>
        <v>Not Compliant</v>
      </c>
      <c r="AD135" s="103" t="str">
        <f>IF('Council Raw Data'!Z135="","NO",'Council Raw Data'!Z135)</f>
        <v>NO</v>
      </c>
      <c r="AE135" s="103" t="str">
        <f>IF('Council Raw Data'!AA135="","NO",'Council Raw Data'!AA135)</f>
        <v>NO</v>
      </c>
      <c r="AF135" s="103" t="str">
        <f>IF('Council Raw Data'!AB135="","NO",'Council Raw Data'!AB135)</f>
        <v>NO</v>
      </c>
      <c r="AG135" s="103" t="str">
        <f>IF('Council Raw Data'!AC135="","NO",'Council Raw Data'!AC135)</f>
        <v>NO</v>
      </c>
      <c r="AH135" s="106" t="str">
        <f>'Council Raw Data'!AD135</f>
        <v/>
      </c>
      <c r="AI135" s="106" t="str">
        <f>'Council Raw Data'!AE135</f>
        <v>Neil Pfeifer</v>
      </c>
      <c r="AJ135" s="106" t="str">
        <f>'Council Raw Data'!AF135</f>
        <v>neil.pfeifer@kofc.org</v>
      </c>
      <c r="AK135" s="106" t="str">
        <f>'Council Raw Data'!AG135</f>
        <v>Neil Pfeifer</v>
      </c>
      <c r="AL135" s="108" t="str">
        <f>'Council Raw Data'!AH135</f>
        <v>neil.pfeifer@kofc.org</v>
      </c>
    </row>
    <row r="136" spans="1:38">
      <c r="A136" s="109">
        <f>'Council Raw Data'!A136</f>
        <v>11822</v>
      </c>
      <c r="B136" s="109" t="str">
        <f>'Council Raw Data'!B136</f>
        <v>Friend/Exeter</v>
      </c>
      <c r="C136" s="109" t="str">
        <f>'Council Raw Data'!C136</f>
        <v>Nebraska</v>
      </c>
      <c r="D136" s="109" t="str">
        <f>'Council Raw Data'!D136</f>
        <v>US</v>
      </c>
      <c r="E136" s="109">
        <f>'Council Raw Data'!E136</f>
        <v>12</v>
      </c>
      <c r="F136" s="109" t="str">
        <f>'Council Raw Data'!F136</f>
        <v>2023</v>
      </c>
      <c r="G136" s="109" t="str">
        <f>'Council Raw Data'!G136</f>
        <v>Region 4</v>
      </c>
      <c r="H136" s="109" t="str">
        <f>'Council Raw Data'!H136</f>
        <v>A</v>
      </c>
      <c r="I136" s="109" t="str">
        <f>'Council Raw Data'!I136</f>
        <v>Regular</v>
      </c>
      <c r="J136" s="109" t="str">
        <f>'Council Raw Data'!J136</f>
        <v>E</v>
      </c>
      <c r="K136" s="109">
        <f>'Council Raw Data'!K136</f>
        <v>5</v>
      </c>
      <c r="L136" s="110">
        <f>'Council Raw Data'!L136</f>
        <v>0</v>
      </c>
      <c r="M136" s="109">
        <f>'Council Raw Data'!M136</f>
        <v>0</v>
      </c>
      <c r="N136" s="109">
        <f>'Council Raw Data'!N136</f>
        <v>5</v>
      </c>
      <c r="O136" s="109" t="str">
        <f>'Council Raw Data'!O136</f>
        <v>NO</v>
      </c>
      <c r="P136" s="109" t="str">
        <f>'Council Raw Data'!P136</f>
        <v>YES</v>
      </c>
      <c r="Q136" s="109" t="str">
        <f>'Council Raw Data'!Q136</f>
        <v>YES</v>
      </c>
      <c r="R136" s="109" t="str">
        <f>'Council Raw Data'!R136</f>
        <v>NO</v>
      </c>
      <c r="S136" s="109" t="str">
        <f>'Council Raw Data'!S136</f>
        <v>YES</v>
      </c>
      <c r="T136" s="109">
        <f>'Council Raw Data'!T136</f>
        <v>5</v>
      </c>
      <c r="U136" s="110">
        <f>'Council Raw Data'!U136</f>
        <v>0</v>
      </c>
      <c r="V136" s="109">
        <f>'Council Raw Data'!V136</f>
        <v>0</v>
      </c>
      <c r="W136" s="109">
        <f>'Council Raw Data'!W136</f>
        <v>5</v>
      </c>
      <c r="X136" s="109" t="str">
        <f>'Council Raw Data'!X136</f>
        <v>YES</v>
      </c>
      <c r="Y136" s="109"/>
      <c r="Z136" s="109"/>
      <c r="AA136" s="109"/>
      <c r="AB136" s="109"/>
      <c r="AC136" s="109" t="str">
        <f>'Council Raw Data'!Y136</f>
        <v>Not Compliant</v>
      </c>
      <c r="AD136" s="103" t="str">
        <f>IF('Council Raw Data'!Z136="","NO",'Council Raw Data'!Z136)</f>
        <v>NO</v>
      </c>
      <c r="AE136" s="103" t="str">
        <f>IF('Council Raw Data'!AA136="","NO",'Council Raw Data'!AA136)</f>
        <v>NO</v>
      </c>
      <c r="AF136" s="103" t="str">
        <f>IF('Council Raw Data'!AB136="","NO",'Council Raw Data'!AB136)</f>
        <v>NO</v>
      </c>
      <c r="AG136" s="103" t="str">
        <f>IF('Council Raw Data'!AC136="","NO",'Council Raw Data'!AC136)</f>
        <v>NO</v>
      </c>
      <c r="AH136" s="109" t="str">
        <f>'Council Raw Data'!AD136</f>
        <v/>
      </c>
      <c r="AI136" s="109" t="str">
        <f>'Council Raw Data'!AE136</f>
        <v>Anthony Swanson</v>
      </c>
      <c r="AJ136" s="109" t="str">
        <f>'Council Raw Data'!AF136</f>
        <v>anthony.swanson@kofc.org</v>
      </c>
      <c r="AK136" s="109" t="str">
        <f>'Council Raw Data'!AG136</f>
        <v>Ian Ollis</v>
      </c>
      <c r="AL136" s="111" t="str">
        <f>'Council Raw Data'!AH136</f>
        <v>ian.ollis@kofc.org</v>
      </c>
    </row>
    <row r="137" spans="1:38">
      <c r="A137" s="106">
        <f>'Council Raw Data'!A137</f>
        <v>11823</v>
      </c>
      <c r="B137" s="106" t="str">
        <f>'Council Raw Data'!B137</f>
        <v>Hastings</v>
      </c>
      <c r="C137" s="106" t="str">
        <f>'Council Raw Data'!C137</f>
        <v>Nebraska</v>
      </c>
      <c r="D137" s="106" t="str">
        <f>'Council Raw Data'!D137</f>
        <v>US</v>
      </c>
      <c r="E137" s="106">
        <f>'Council Raw Data'!E137</f>
        <v>39</v>
      </c>
      <c r="F137" s="106" t="str">
        <f>'Council Raw Data'!F137</f>
        <v>608</v>
      </c>
      <c r="G137" s="106" t="str">
        <f>'Council Raw Data'!G137</f>
        <v>Region 4</v>
      </c>
      <c r="H137" s="106" t="str">
        <f>'Council Raw Data'!H137</f>
        <v>P</v>
      </c>
      <c r="I137" s="106" t="str">
        <f>'Council Raw Data'!I137</f>
        <v>Regular</v>
      </c>
      <c r="J137" s="106" t="str">
        <f>'Council Raw Data'!J137</f>
        <v>E</v>
      </c>
      <c r="K137" s="106">
        <f>'Council Raw Data'!K137</f>
        <v>10</v>
      </c>
      <c r="L137" s="107">
        <f>'Council Raw Data'!L137</f>
        <v>0.5</v>
      </c>
      <c r="M137" s="106">
        <f>'Council Raw Data'!M137</f>
        <v>5</v>
      </c>
      <c r="N137" s="106">
        <f>'Council Raw Data'!N137</f>
        <v>5</v>
      </c>
      <c r="O137" s="106" t="str">
        <f>'Council Raw Data'!O137</f>
        <v>NO</v>
      </c>
      <c r="P137" s="106" t="str">
        <f>'Council Raw Data'!P137</f>
        <v>YES</v>
      </c>
      <c r="Q137" s="106" t="str">
        <f>'Council Raw Data'!Q137</f>
        <v>YES</v>
      </c>
      <c r="R137" s="106" t="str">
        <f>'Council Raw Data'!R137</f>
        <v>NO</v>
      </c>
      <c r="S137" s="106" t="str">
        <f>'Council Raw Data'!S137</f>
        <v>YES</v>
      </c>
      <c r="T137" s="106">
        <f>'Council Raw Data'!T137</f>
        <v>6</v>
      </c>
      <c r="U137" s="107">
        <f>'Council Raw Data'!U137</f>
        <v>0</v>
      </c>
      <c r="V137" s="106">
        <f>'Council Raw Data'!V137</f>
        <v>0</v>
      </c>
      <c r="W137" s="106">
        <f>'Council Raw Data'!W137</f>
        <v>6</v>
      </c>
      <c r="X137" s="106" t="str">
        <f>'Council Raw Data'!X137</f>
        <v>YES</v>
      </c>
      <c r="Y137" s="106"/>
      <c r="Z137" s="106"/>
      <c r="AA137" s="106"/>
      <c r="AB137" s="106"/>
      <c r="AC137" s="106" t="str">
        <f>'Council Raw Data'!Y137</f>
        <v>Not Compliant</v>
      </c>
      <c r="AD137" s="103" t="str">
        <f>IF('Council Raw Data'!Z137="","NO",'Council Raw Data'!Z137)</f>
        <v>NO</v>
      </c>
      <c r="AE137" s="103" t="str">
        <f>IF('Council Raw Data'!AA137="","NO",'Council Raw Data'!AA137)</f>
        <v>NO</v>
      </c>
      <c r="AF137" s="103" t="str">
        <f>IF('Council Raw Data'!AB137="","NO",'Council Raw Data'!AB137)</f>
        <v>NO</v>
      </c>
      <c r="AG137" s="103" t="str">
        <f>IF('Council Raw Data'!AC137="","NO",'Council Raw Data'!AC137)</f>
        <v>NO</v>
      </c>
      <c r="AH137" s="106" t="str">
        <f>'Council Raw Data'!AD137</f>
        <v/>
      </c>
      <c r="AI137" s="106" t="str">
        <f>'Council Raw Data'!AE137</f>
        <v>Anthony Swanson</v>
      </c>
      <c r="AJ137" s="106" t="str">
        <f>'Council Raw Data'!AF137</f>
        <v>anthony.swanson@kofc.org</v>
      </c>
      <c r="AK137" s="106" t="str">
        <f>'Council Raw Data'!AG137</f>
        <v>Brian Almond</v>
      </c>
      <c r="AL137" s="108" t="str">
        <f>'Council Raw Data'!AH137</f>
        <v>brian.almond@kofc.org</v>
      </c>
    </row>
    <row r="138" spans="1:38">
      <c r="A138" s="109">
        <f>'Council Raw Data'!A138</f>
        <v>11824</v>
      </c>
      <c r="B138" s="109" t="str">
        <f>'Council Raw Data'!B138</f>
        <v>Doniphan</v>
      </c>
      <c r="C138" s="109" t="str">
        <f>'Council Raw Data'!C138</f>
        <v>Nebraska</v>
      </c>
      <c r="D138" s="109" t="str">
        <f>'Council Raw Data'!D138</f>
        <v>US</v>
      </c>
      <c r="E138" s="109">
        <f>'Council Raw Data'!E138</f>
        <v>39</v>
      </c>
      <c r="F138" s="109" t="str">
        <f>'Council Raw Data'!F138</f>
        <v>601</v>
      </c>
      <c r="G138" s="109" t="str">
        <f>'Council Raw Data'!G138</f>
        <v>Region 4</v>
      </c>
      <c r="H138" s="109" t="str">
        <f>'Council Raw Data'!H138</f>
        <v>P</v>
      </c>
      <c r="I138" s="109" t="str">
        <f>'Council Raw Data'!I138</f>
        <v>Regular</v>
      </c>
      <c r="J138" s="109" t="str">
        <f>'Council Raw Data'!J138</f>
        <v>E</v>
      </c>
      <c r="K138" s="109">
        <f>'Council Raw Data'!K138</f>
        <v>5</v>
      </c>
      <c r="L138" s="110">
        <f>'Council Raw Data'!L138</f>
        <v>0.2</v>
      </c>
      <c r="M138" s="109">
        <f>'Council Raw Data'!M138</f>
        <v>1</v>
      </c>
      <c r="N138" s="109">
        <f>'Council Raw Data'!N138</f>
        <v>4</v>
      </c>
      <c r="O138" s="109" t="str">
        <f>'Council Raw Data'!O138</f>
        <v>NO</v>
      </c>
      <c r="P138" s="109" t="str">
        <f>'Council Raw Data'!P138</f>
        <v>YES</v>
      </c>
      <c r="Q138" s="109" t="str">
        <f>'Council Raw Data'!Q138</f>
        <v>YES</v>
      </c>
      <c r="R138" s="109" t="str">
        <f>'Council Raw Data'!R138</f>
        <v>NO</v>
      </c>
      <c r="S138" s="109" t="str">
        <f>'Council Raw Data'!S138</f>
        <v>NO</v>
      </c>
      <c r="T138" s="109">
        <f>'Council Raw Data'!T138</f>
        <v>5</v>
      </c>
      <c r="U138" s="110">
        <f>'Council Raw Data'!U138</f>
        <v>0</v>
      </c>
      <c r="V138" s="109">
        <f>'Council Raw Data'!V138</f>
        <v>0</v>
      </c>
      <c r="W138" s="109">
        <f>'Council Raw Data'!W138</f>
        <v>5</v>
      </c>
      <c r="X138" s="109" t="str">
        <f>'Council Raw Data'!X138</f>
        <v>YES</v>
      </c>
      <c r="Y138" s="109"/>
      <c r="Z138" s="109"/>
      <c r="AA138" s="109"/>
      <c r="AB138" s="109"/>
      <c r="AC138" s="109" t="str">
        <f>'Council Raw Data'!Y138</f>
        <v>Not Compliant</v>
      </c>
      <c r="AD138" s="103" t="str">
        <f>IF('Council Raw Data'!Z138="","NO",'Council Raw Data'!Z138)</f>
        <v>NO</v>
      </c>
      <c r="AE138" s="103" t="str">
        <f>IF('Council Raw Data'!AA138="","NO",'Council Raw Data'!AA138)</f>
        <v>NO</v>
      </c>
      <c r="AF138" s="103" t="str">
        <f>IF('Council Raw Data'!AB138="","NO",'Council Raw Data'!AB138)</f>
        <v>NO</v>
      </c>
      <c r="AG138" s="103" t="str">
        <f>IF('Council Raw Data'!AC138="","NO",'Council Raw Data'!AC138)</f>
        <v>NO</v>
      </c>
      <c r="AH138" s="109" t="str">
        <f>'Council Raw Data'!AD138</f>
        <v/>
      </c>
      <c r="AI138" s="109" t="str">
        <f>'Council Raw Data'!AE138</f>
        <v>Anthony Swanson</v>
      </c>
      <c r="AJ138" s="109" t="str">
        <f>'Council Raw Data'!AF138</f>
        <v>anthony.swanson@kofc.org</v>
      </c>
      <c r="AK138" s="109" t="str">
        <f>'Council Raw Data'!AG138</f>
        <v>Brian Almond</v>
      </c>
      <c r="AL138" s="111" t="str">
        <f>'Council Raw Data'!AH138</f>
        <v>brian.almond@kofc.org</v>
      </c>
    </row>
    <row r="139" spans="1:38">
      <c r="A139" s="106">
        <f>'Council Raw Data'!A139</f>
        <v>11879</v>
      </c>
      <c r="B139" s="106" t="str">
        <f>'Council Raw Data'!B139</f>
        <v>Bellevue</v>
      </c>
      <c r="C139" s="106" t="str">
        <f>'Council Raw Data'!C139</f>
        <v>Nebraska</v>
      </c>
      <c r="D139" s="106" t="str">
        <f>'Council Raw Data'!D139</f>
        <v>US</v>
      </c>
      <c r="E139" s="106">
        <f>'Council Raw Data'!E139</f>
        <v>35</v>
      </c>
      <c r="F139" s="106" t="str">
        <f>'Council Raw Data'!F139</f>
        <v>3486</v>
      </c>
      <c r="G139" s="106" t="str">
        <f>'Council Raw Data'!G139</f>
        <v>Region 8</v>
      </c>
      <c r="H139" s="106" t="str">
        <f>'Council Raw Data'!H139</f>
        <v>A</v>
      </c>
      <c r="I139" s="106" t="str">
        <f>'Council Raw Data'!I139</f>
        <v>Regular</v>
      </c>
      <c r="J139" s="106" t="str">
        <f>'Council Raw Data'!J139</f>
        <v>E</v>
      </c>
      <c r="K139" s="106">
        <f>'Council Raw Data'!K139</f>
        <v>15</v>
      </c>
      <c r="L139" s="107">
        <f>'Council Raw Data'!L139</f>
        <v>0.26666666666666666</v>
      </c>
      <c r="M139" s="106">
        <f>'Council Raw Data'!M139</f>
        <v>4</v>
      </c>
      <c r="N139" s="106">
        <f>'Council Raw Data'!N139</f>
        <v>11</v>
      </c>
      <c r="O139" s="106" t="str">
        <f>'Council Raw Data'!O139</f>
        <v>NO</v>
      </c>
      <c r="P139" s="106" t="str">
        <f>'Council Raw Data'!P139</f>
        <v>YES</v>
      </c>
      <c r="Q139" s="106" t="str">
        <f>'Council Raw Data'!Q139</f>
        <v>YES</v>
      </c>
      <c r="R139" s="106" t="str">
        <f>'Council Raw Data'!R139</f>
        <v>NO</v>
      </c>
      <c r="S139" s="106" t="str">
        <f>'Council Raw Data'!S139</f>
        <v>YES</v>
      </c>
      <c r="T139" s="106">
        <f>'Council Raw Data'!T139</f>
        <v>13</v>
      </c>
      <c r="U139" s="107">
        <f>'Council Raw Data'!U139</f>
        <v>0</v>
      </c>
      <c r="V139" s="106">
        <f>'Council Raw Data'!V139</f>
        <v>0</v>
      </c>
      <c r="W139" s="106">
        <f>'Council Raw Data'!W139</f>
        <v>13</v>
      </c>
      <c r="X139" s="106" t="str">
        <f>'Council Raw Data'!X139</f>
        <v>YES</v>
      </c>
      <c r="Y139" s="106"/>
      <c r="Z139" s="106"/>
      <c r="AA139" s="106"/>
      <c r="AB139" s="106"/>
      <c r="AC139" s="106" t="str">
        <f>'Council Raw Data'!Y139</f>
        <v>Compliant</v>
      </c>
      <c r="AD139" s="103" t="str">
        <f>IF('Council Raw Data'!Z139="","NO",'Council Raw Data'!Z139)</f>
        <v>NO</v>
      </c>
      <c r="AE139" s="103" t="str">
        <f>IF('Council Raw Data'!AA139="","NO",'Council Raw Data'!AA139)</f>
        <v>NO</v>
      </c>
      <c r="AF139" s="103" t="str">
        <f>IF('Council Raw Data'!AB139="","NO",'Council Raw Data'!AB139)</f>
        <v>NO</v>
      </c>
      <c r="AG139" s="103" t="str">
        <f>IF('Council Raw Data'!AC139="","NO",'Council Raw Data'!AC139)</f>
        <v>NO</v>
      </c>
      <c r="AH139" s="106" t="str">
        <f>'Council Raw Data'!AD139</f>
        <v/>
      </c>
      <c r="AI139" s="106" t="str">
        <f>'Council Raw Data'!AE139</f>
        <v>Neil Pfeifer</v>
      </c>
      <c r="AJ139" s="106" t="str">
        <f>'Council Raw Data'!AF139</f>
        <v>neil.pfeifer@kofc.org</v>
      </c>
      <c r="AK139" s="106" t="str">
        <f>'Council Raw Data'!AG139</f>
        <v>James Krawczyk</v>
      </c>
      <c r="AL139" s="108" t="str">
        <f>'Council Raw Data'!AH139</f>
        <v>j.krawczyk@kofc.org</v>
      </c>
    </row>
    <row r="140" spans="1:38">
      <c r="A140" s="109">
        <f>'Council Raw Data'!A140</f>
        <v>12086</v>
      </c>
      <c r="B140" s="109" t="str">
        <f>'Council Raw Data'!B140</f>
        <v>Columbus</v>
      </c>
      <c r="C140" s="109" t="str">
        <f>'Council Raw Data'!C140</f>
        <v>Nebraska</v>
      </c>
      <c r="D140" s="109" t="str">
        <f>'Council Raw Data'!D140</f>
        <v>US</v>
      </c>
      <c r="E140" s="109">
        <f>'Council Raw Data'!E140</f>
        <v>19</v>
      </c>
      <c r="F140" s="109" t="str">
        <f>'Council Raw Data'!F140</f>
        <v>605</v>
      </c>
      <c r="G140" s="109" t="str">
        <f>'Council Raw Data'!G140</f>
        <v>Region 2</v>
      </c>
      <c r="H140" s="109" t="str">
        <f>'Council Raw Data'!H140</f>
        <v>A</v>
      </c>
      <c r="I140" s="109" t="str">
        <f>'Council Raw Data'!I140</f>
        <v>Regular</v>
      </c>
      <c r="J140" s="109" t="str">
        <f>'Council Raw Data'!J140</f>
        <v>E</v>
      </c>
      <c r="K140" s="109">
        <f>'Council Raw Data'!K140</f>
        <v>15</v>
      </c>
      <c r="L140" s="110">
        <f>'Council Raw Data'!L140</f>
        <v>0</v>
      </c>
      <c r="M140" s="109">
        <f>'Council Raw Data'!M140</f>
        <v>0</v>
      </c>
      <c r="N140" s="109">
        <f>'Council Raw Data'!N140</f>
        <v>15</v>
      </c>
      <c r="O140" s="109" t="str">
        <f>'Council Raw Data'!O140</f>
        <v>NO</v>
      </c>
      <c r="P140" s="109" t="str">
        <f>'Council Raw Data'!P140</f>
        <v>YES</v>
      </c>
      <c r="Q140" s="109" t="str">
        <f>'Council Raw Data'!Q140</f>
        <v>YES</v>
      </c>
      <c r="R140" s="109" t="str">
        <f>'Council Raw Data'!R140</f>
        <v>NO</v>
      </c>
      <c r="S140" s="109" t="str">
        <f>'Council Raw Data'!S140</f>
        <v>YES</v>
      </c>
      <c r="T140" s="109">
        <f>'Council Raw Data'!T140</f>
        <v>15</v>
      </c>
      <c r="U140" s="110">
        <f>'Council Raw Data'!U140</f>
        <v>0</v>
      </c>
      <c r="V140" s="109">
        <f>'Council Raw Data'!V140</f>
        <v>0</v>
      </c>
      <c r="W140" s="109">
        <f>'Council Raw Data'!W140</f>
        <v>15</v>
      </c>
      <c r="X140" s="109" t="str">
        <f>'Council Raw Data'!X140</f>
        <v>YES</v>
      </c>
      <c r="Y140" s="109"/>
      <c r="Z140" s="109"/>
      <c r="AA140" s="109"/>
      <c r="AB140" s="109"/>
      <c r="AC140" s="109" t="str">
        <f>'Council Raw Data'!Y140</f>
        <v>Not Compliant</v>
      </c>
      <c r="AD140" s="103" t="str">
        <f>IF('Council Raw Data'!Z140="","NO",'Council Raw Data'!Z140)</f>
        <v>NO</v>
      </c>
      <c r="AE140" s="103" t="str">
        <f>IF('Council Raw Data'!AA140="","NO",'Council Raw Data'!AA140)</f>
        <v>NO</v>
      </c>
      <c r="AF140" s="103" t="str">
        <f>IF('Council Raw Data'!AB140="","NO",'Council Raw Data'!AB140)</f>
        <v>NO</v>
      </c>
      <c r="AG140" s="103" t="str">
        <f>IF('Council Raw Data'!AC140="","NO",'Council Raw Data'!AC140)</f>
        <v>NO</v>
      </c>
      <c r="AH140" s="109" t="str">
        <f>'Council Raw Data'!AD140</f>
        <v/>
      </c>
      <c r="AI140" s="109" t="str">
        <f>'Council Raw Data'!AE140</f>
        <v>Neil Pfeifer</v>
      </c>
      <c r="AJ140" s="109" t="str">
        <f>'Council Raw Data'!AF140</f>
        <v>neil.pfeifer@kofc.org</v>
      </c>
      <c r="AK140" s="109" t="str">
        <f>'Council Raw Data'!AG140</f>
        <v>Joseph Haschke</v>
      </c>
      <c r="AL140" s="111" t="str">
        <f>'Council Raw Data'!AH140</f>
        <v>joseph.haschke@kofc.org</v>
      </c>
    </row>
    <row r="141" spans="1:38">
      <c r="A141" s="106">
        <f>'Council Raw Data'!A141</f>
        <v>12132</v>
      </c>
      <c r="B141" s="106" t="str">
        <f>'Council Raw Data'!B141</f>
        <v>Stanton</v>
      </c>
      <c r="C141" s="106" t="str">
        <f>'Council Raw Data'!C141</f>
        <v>Nebraska</v>
      </c>
      <c r="D141" s="106" t="str">
        <f>'Council Raw Data'!D141</f>
        <v>US</v>
      </c>
      <c r="E141" s="106">
        <f>'Council Raw Data'!E141</f>
        <v>14</v>
      </c>
      <c r="F141" s="106" t="str">
        <f>'Council Raw Data'!F141</f>
        <v>596</v>
      </c>
      <c r="G141" s="106" t="str">
        <f>'Council Raw Data'!G141</f>
        <v>Region 3</v>
      </c>
      <c r="H141" s="106" t="str">
        <f>'Council Raw Data'!H141</f>
        <v>A</v>
      </c>
      <c r="I141" s="106" t="str">
        <f>'Council Raw Data'!I141</f>
        <v>Regular</v>
      </c>
      <c r="J141" s="106" t="str">
        <f>'Council Raw Data'!J141</f>
        <v>E</v>
      </c>
      <c r="K141" s="106">
        <f>'Council Raw Data'!K141</f>
        <v>5</v>
      </c>
      <c r="L141" s="107">
        <f>'Council Raw Data'!L141</f>
        <v>0</v>
      </c>
      <c r="M141" s="106">
        <f>'Council Raw Data'!M141</f>
        <v>0</v>
      </c>
      <c r="N141" s="106">
        <f>'Council Raw Data'!N141</f>
        <v>5</v>
      </c>
      <c r="O141" s="106" t="str">
        <f>'Council Raw Data'!O141</f>
        <v>NO</v>
      </c>
      <c r="P141" s="106" t="str">
        <f>'Council Raw Data'!P141</f>
        <v>YES</v>
      </c>
      <c r="Q141" s="106" t="str">
        <f>'Council Raw Data'!Q141</f>
        <v>YES</v>
      </c>
      <c r="R141" s="106" t="str">
        <f>'Council Raw Data'!R141</f>
        <v>NO</v>
      </c>
      <c r="S141" s="106" t="str">
        <f>'Council Raw Data'!S141</f>
        <v>YES</v>
      </c>
      <c r="T141" s="106">
        <f>'Council Raw Data'!T141</f>
        <v>5</v>
      </c>
      <c r="U141" s="107">
        <f>'Council Raw Data'!U141</f>
        <v>0</v>
      </c>
      <c r="V141" s="106">
        <f>'Council Raw Data'!V141</f>
        <v>0</v>
      </c>
      <c r="W141" s="106">
        <f>'Council Raw Data'!W141</f>
        <v>5</v>
      </c>
      <c r="X141" s="106" t="str">
        <f>'Council Raw Data'!X141</f>
        <v>YES</v>
      </c>
      <c r="Y141" s="106"/>
      <c r="Z141" s="106"/>
      <c r="AA141" s="106"/>
      <c r="AB141" s="106"/>
      <c r="AC141" s="106" t="str">
        <f>'Council Raw Data'!Y141</f>
        <v>Not Compliant</v>
      </c>
      <c r="AD141" s="103" t="str">
        <f>IF('Council Raw Data'!Z141="","NO",'Council Raw Data'!Z141)</f>
        <v>NO</v>
      </c>
      <c r="AE141" s="103" t="str">
        <f>IF('Council Raw Data'!AA141="","NO",'Council Raw Data'!AA141)</f>
        <v>NO</v>
      </c>
      <c r="AF141" s="103" t="str">
        <f>IF('Council Raw Data'!AB141="","NO",'Council Raw Data'!AB141)</f>
        <v>NO</v>
      </c>
      <c r="AG141" s="103" t="str">
        <f>IF('Council Raw Data'!AC141="","NO",'Council Raw Data'!AC141)</f>
        <v>NO</v>
      </c>
      <c r="AH141" s="106" t="str">
        <f>'Council Raw Data'!AD141</f>
        <v/>
      </c>
      <c r="AI141" s="106" t="str">
        <f>'Council Raw Data'!AE141</f>
        <v>Neil Pfeifer</v>
      </c>
      <c r="AJ141" s="106" t="str">
        <f>'Council Raw Data'!AF141</f>
        <v>neil.pfeifer@kofc.org</v>
      </c>
      <c r="AK141" s="106" t="str">
        <f>'Council Raw Data'!AG141</f>
        <v>Neil Pfeifer</v>
      </c>
      <c r="AL141" s="108" t="str">
        <f>'Council Raw Data'!AH141</f>
        <v>neil.pfeifer@kofc.org</v>
      </c>
    </row>
    <row r="142" spans="1:38">
      <c r="A142" s="109">
        <f>'Council Raw Data'!A142</f>
        <v>12200</v>
      </c>
      <c r="B142" s="109" t="str">
        <f>'Council Raw Data'!B142</f>
        <v>Scottsbluff</v>
      </c>
      <c r="C142" s="109" t="str">
        <f>'Council Raw Data'!C142</f>
        <v>Nebraska</v>
      </c>
      <c r="D142" s="109" t="str">
        <f>'Council Raw Data'!D142</f>
        <v>US</v>
      </c>
      <c r="E142" s="109">
        <f>'Council Raw Data'!E142</f>
        <v>42</v>
      </c>
      <c r="F142" s="109" t="str">
        <f>'Council Raw Data'!F142</f>
        <v>1874</v>
      </c>
      <c r="G142" s="109" t="str">
        <f>'Council Raw Data'!G142</f>
        <v>Region 6</v>
      </c>
      <c r="H142" s="109" t="str">
        <f>'Council Raw Data'!H142</f>
        <v>A</v>
      </c>
      <c r="I142" s="109" t="str">
        <f>'Council Raw Data'!I142</f>
        <v>Regular</v>
      </c>
      <c r="J142" s="109" t="str">
        <f>'Council Raw Data'!J142</f>
        <v>E</v>
      </c>
      <c r="K142" s="109">
        <f>'Council Raw Data'!K142</f>
        <v>5</v>
      </c>
      <c r="L142" s="110">
        <f>'Council Raw Data'!L142</f>
        <v>0</v>
      </c>
      <c r="M142" s="109">
        <f>'Council Raw Data'!M142</f>
        <v>0</v>
      </c>
      <c r="N142" s="109">
        <f>'Council Raw Data'!N142</f>
        <v>5</v>
      </c>
      <c r="O142" s="109" t="str">
        <f>'Council Raw Data'!O142</f>
        <v>NO</v>
      </c>
      <c r="P142" s="109" t="str">
        <f>'Council Raw Data'!P142</f>
        <v>YES</v>
      </c>
      <c r="Q142" s="109" t="str">
        <f>'Council Raw Data'!Q142</f>
        <v>YES</v>
      </c>
      <c r="R142" s="109" t="str">
        <f>'Council Raw Data'!R142</f>
        <v>NO</v>
      </c>
      <c r="S142" s="109" t="str">
        <f>'Council Raw Data'!S142</f>
        <v>NO</v>
      </c>
      <c r="T142" s="109">
        <f>'Council Raw Data'!T142</f>
        <v>5</v>
      </c>
      <c r="U142" s="110">
        <f>'Council Raw Data'!U142</f>
        <v>0</v>
      </c>
      <c r="V142" s="109">
        <f>'Council Raw Data'!V142</f>
        <v>0</v>
      </c>
      <c r="W142" s="109">
        <f>'Council Raw Data'!W142</f>
        <v>5</v>
      </c>
      <c r="X142" s="109" t="str">
        <f>'Council Raw Data'!X142</f>
        <v>NO</v>
      </c>
      <c r="Y142" s="109"/>
      <c r="Z142" s="109"/>
      <c r="AA142" s="109"/>
      <c r="AB142" s="109"/>
      <c r="AC142" s="109" t="str">
        <f>'Council Raw Data'!Y142</f>
        <v>Not Compliant</v>
      </c>
      <c r="AD142" s="103" t="str">
        <f>IF('Council Raw Data'!Z142="","NO",'Council Raw Data'!Z142)</f>
        <v>NO</v>
      </c>
      <c r="AE142" s="103" t="str">
        <f>IF('Council Raw Data'!AA142="","NO",'Council Raw Data'!AA142)</f>
        <v>NO</v>
      </c>
      <c r="AF142" s="103" t="str">
        <f>IF('Council Raw Data'!AB142="","NO",'Council Raw Data'!AB142)</f>
        <v>NO</v>
      </c>
      <c r="AG142" s="103" t="str">
        <f>IF('Council Raw Data'!AC142="","NO",'Council Raw Data'!AC142)</f>
        <v>NO</v>
      </c>
      <c r="AH142" s="109" t="str">
        <f>'Council Raw Data'!AD142</f>
        <v/>
      </c>
      <c r="AI142" s="109" t="str">
        <f>'Council Raw Data'!AE142</f>
        <v>Anthony Swanson</v>
      </c>
      <c r="AJ142" s="109" t="str">
        <f>'Council Raw Data'!AF142</f>
        <v>anthony.swanson@kofc.org</v>
      </c>
      <c r="AK142" s="109" t="str">
        <f>'Council Raw Data'!AG142</f>
        <v>Ian Ollis</v>
      </c>
      <c r="AL142" s="111" t="str">
        <f>'Council Raw Data'!AH142</f>
        <v>ian.ollis@kofc.org</v>
      </c>
    </row>
    <row r="143" spans="1:38">
      <c r="A143" s="106">
        <f>'Council Raw Data'!A143</f>
        <v>12517</v>
      </c>
      <c r="B143" s="106" t="str">
        <f>'Council Raw Data'!B143</f>
        <v>Battle Creek</v>
      </c>
      <c r="C143" s="106" t="str">
        <f>'Council Raw Data'!C143</f>
        <v>Nebraska</v>
      </c>
      <c r="D143" s="106" t="str">
        <f>'Council Raw Data'!D143</f>
        <v>US</v>
      </c>
      <c r="E143" s="106">
        <f>'Council Raw Data'!E143</f>
        <v>17</v>
      </c>
      <c r="F143" s="106" t="str">
        <f>'Council Raw Data'!F143</f>
        <v>606</v>
      </c>
      <c r="G143" s="106" t="str">
        <f>'Council Raw Data'!G143</f>
        <v>Region 3</v>
      </c>
      <c r="H143" s="106" t="str">
        <f>'Council Raw Data'!H143</f>
        <v>A</v>
      </c>
      <c r="I143" s="106" t="str">
        <f>'Council Raw Data'!I143</f>
        <v>Regular</v>
      </c>
      <c r="J143" s="106" t="str">
        <f>'Council Raw Data'!J143</f>
        <v>E</v>
      </c>
      <c r="K143" s="106">
        <f>'Council Raw Data'!K143</f>
        <v>5</v>
      </c>
      <c r="L143" s="107">
        <f>'Council Raw Data'!L143</f>
        <v>0</v>
      </c>
      <c r="M143" s="106">
        <f>'Council Raw Data'!M143</f>
        <v>0</v>
      </c>
      <c r="N143" s="106">
        <f>'Council Raw Data'!N143</f>
        <v>5</v>
      </c>
      <c r="O143" s="106" t="str">
        <f>'Council Raw Data'!O143</f>
        <v>NO</v>
      </c>
      <c r="P143" s="106" t="str">
        <f>'Council Raw Data'!P143</f>
        <v>YES</v>
      </c>
      <c r="Q143" s="106" t="str">
        <f>'Council Raw Data'!Q143</f>
        <v>YES</v>
      </c>
      <c r="R143" s="106" t="str">
        <f>'Council Raw Data'!R143</f>
        <v>NO</v>
      </c>
      <c r="S143" s="106" t="str">
        <f>'Council Raw Data'!S143</f>
        <v>YES</v>
      </c>
      <c r="T143" s="106">
        <f>'Council Raw Data'!T143</f>
        <v>5</v>
      </c>
      <c r="U143" s="107">
        <f>'Council Raw Data'!U143</f>
        <v>0</v>
      </c>
      <c r="V143" s="106">
        <f>'Council Raw Data'!V143</f>
        <v>0</v>
      </c>
      <c r="W143" s="106">
        <f>'Council Raw Data'!W143</f>
        <v>5</v>
      </c>
      <c r="X143" s="106" t="str">
        <f>'Council Raw Data'!X143</f>
        <v>YES</v>
      </c>
      <c r="Y143" s="106"/>
      <c r="Z143" s="106"/>
      <c r="AA143" s="106"/>
      <c r="AB143" s="106"/>
      <c r="AC143" s="106" t="str">
        <f>'Council Raw Data'!Y143</f>
        <v>Not Compliant</v>
      </c>
      <c r="AD143" s="103" t="str">
        <f>IF('Council Raw Data'!Z143="","NO",'Council Raw Data'!Z143)</f>
        <v>NO</v>
      </c>
      <c r="AE143" s="103" t="str">
        <f>IF('Council Raw Data'!AA143="","NO",'Council Raw Data'!AA143)</f>
        <v>NO</v>
      </c>
      <c r="AF143" s="103" t="str">
        <f>IF('Council Raw Data'!AB143="","NO",'Council Raw Data'!AB143)</f>
        <v>NO</v>
      </c>
      <c r="AG143" s="103" t="str">
        <f>IF('Council Raw Data'!AC143="","NO",'Council Raw Data'!AC143)</f>
        <v>NO</v>
      </c>
      <c r="AH143" s="106" t="str">
        <f>'Council Raw Data'!AD143</f>
        <v/>
      </c>
      <c r="AI143" s="106" t="str">
        <f>'Council Raw Data'!AE143</f>
        <v>Neil Pfeifer</v>
      </c>
      <c r="AJ143" s="106" t="str">
        <f>'Council Raw Data'!AF143</f>
        <v>neil.pfeifer@kofc.org</v>
      </c>
      <c r="AK143" s="106" t="str">
        <f>'Council Raw Data'!AG143</f>
        <v>Neil Pfeifer</v>
      </c>
      <c r="AL143" s="108" t="str">
        <f>'Council Raw Data'!AH143</f>
        <v>neil.pfeifer@kofc.org</v>
      </c>
    </row>
    <row r="144" spans="1:38">
      <c r="A144" s="109">
        <f>'Council Raw Data'!A144</f>
        <v>12530</v>
      </c>
      <c r="B144" s="109" t="str">
        <f>'Council Raw Data'!B144</f>
        <v>North Platte</v>
      </c>
      <c r="C144" s="109" t="str">
        <f>'Council Raw Data'!C144</f>
        <v>Nebraska</v>
      </c>
      <c r="D144" s="109" t="str">
        <f>'Council Raw Data'!D144</f>
        <v>US</v>
      </c>
      <c r="E144" s="109">
        <f>'Council Raw Data'!E144</f>
        <v>28</v>
      </c>
      <c r="F144" s="109" t="str">
        <f>'Council Raw Data'!F144</f>
        <v>607</v>
      </c>
      <c r="G144" s="109" t="str">
        <f>'Council Raw Data'!G144</f>
        <v>Region 5</v>
      </c>
      <c r="H144" s="109" t="str">
        <f>'Council Raw Data'!H144</f>
        <v>P</v>
      </c>
      <c r="I144" s="109" t="str">
        <f>'Council Raw Data'!I144</f>
        <v>Regular</v>
      </c>
      <c r="J144" s="109" t="str">
        <f>'Council Raw Data'!J144</f>
        <v>E</v>
      </c>
      <c r="K144" s="109">
        <f>'Council Raw Data'!K144</f>
        <v>5</v>
      </c>
      <c r="L144" s="110">
        <f>'Council Raw Data'!L144</f>
        <v>0</v>
      </c>
      <c r="M144" s="109">
        <f>'Council Raw Data'!M144</f>
        <v>0</v>
      </c>
      <c r="N144" s="109">
        <f>'Council Raw Data'!N144</f>
        <v>5</v>
      </c>
      <c r="O144" s="109" t="str">
        <f>'Council Raw Data'!O144</f>
        <v>NO</v>
      </c>
      <c r="P144" s="109" t="str">
        <f>'Council Raw Data'!P144</f>
        <v>YES</v>
      </c>
      <c r="Q144" s="109" t="str">
        <f>'Council Raw Data'!Q144</f>
        <v>YES</v>
      </c>
      <c r="R144" s="109" t="str">
        <f>'Council Raw Data'!R144</f>
        <v>NO</v>
      </c>
      <c r="S144" s="109" t="str">
        <f>'Council Raw Data'!S144</f>
        <v>YES</v>
      </c>
      <c r="T144" s="109">
        <f>'Council Raw Data'!T144</f>
        <v>5</v>
      </c>
      <c r="U144" s="110">
        <f>'Council Raw Data'!U144</f>
        <v>0</v>
      </c>
      <c r="V144" s="109">
        <f>'Council Raw Data'!V144</f>
        <v>0</v>
      </c>
      <c r="W144" s="109">
        <f>'Council Raw Data'!W144</f>
        <v>5</v>
      </c>
      <c r="X144" s="109" t="str">
        <f>'Council Raw Data'!X144</f>
        <v>YES</v>
      </c>
      <c r="Y144" s="109"/>
      <c r="Z144" s="109"/>
      <c r="AA144" s="109"/>
      <c r="AB144" s="109"/>
      <c r="AC144" s="109" t="str">
        <f>'Council Raw Data'!Y144</f>
        <v>Not Compliant</v>
      </c>
      <c r="AD144" s="103" t="str">
        <f>IF('Council Raw Data'!Z144="","NO",'Council Raw Data'!Z144)</f>
        <v>NO</v>
      </c>
      <c r="AE144" s="103" t="str">
        <f>IF('Council Raw Data'!AA144="","NO",'Council Raw Data'!AA144)</f>
        <v>NO</v>
      </c>
      <c r="AF144" s="103" t="str">
        <f>IF('Council Raw Data'!AB144="","NO",'Council Raw Data'!AB144)</f>
        <v>NO</v>
      </c>
      <c r="AG144" s="103" t="str">
        <f>IF('Council Raw Data'!AC144="","NO",'Council Raw Data'!AC144)</f>
        <v>NO</v>
      </c>
      <c r="AH144" s="109" t="str">
        <f>'Council Raw Data'!AD144</f>
        <v/>
      </c>
      <c r="AI144" s="109" t="str">
        <f>'Council Raw Data'!AE144</f>
        <v>Anthony Swanson</v>
      </c>
      <c r="AJ144" s="109" t="str">
        <f>'Council Raw Data'!AF144</f>
        <v>anthony.swanson@kofc.org</v>
      </c>
      <c r="AK144" s="109" t="str">
        <f>'Council Raw Data'!AG144</f>
        <v>Anthony Swanson</v>
      </c>
      <c r="AL144" s="111" t="str">
        <f>'Council Raw Data'!AH144</f>
        <v>anthony.swanson@kofc.org</v>
      </c>
    </row>
    <row r="145" spans="1:38">
      <c r="A145" s="106">
        <f>'Council Raw Data'!A145</f>
        <v>12557</v>
      </c>
      <c r="B145" s="106" t="str">
        <f>'Council Raw Data'!B145</f>
        <v>Ashland/Greenwood</v>
      </c>
      <c r="C145" s="106" t="str">
        <f>'Council Raw Data'!C145</f>
        <v>Nebraska</v>
      </c>
      <c r="D145" s="106" t="str">
        <f>'Council Raw Data'!D145</f>
        <v>US</v>
      </c>
      <c r="E145" s="106">
        <f>'Council Raw Data'!E145</f>
        <v>40</v>
      </c>
      <c r="F145" s="106" t="str">
        <f>'Council Raw Data'!F145</f>
        <v>1854</v>
      </c>
      <c r="G145" s="106" t="str">
        <f>'Council Raw Data'!G145</f>
        <v>Region 1</v>
      </c>
      <c r="H145" s="106" t="str">
        <f>'Council Raw Data'!H145</f>
        <v>P</v>
      </c>
      <c r="I145" s="106" t="str">
        <f>'Council Raw Data'!I145</f>
        <v>Regular</v>
      </c>
      <c r="J145" s="106" t="str">
        <f>'Council Raw Data'!J145</f>
        <v>E</v>
      </c>
      <c r="K145" s="106">
        <f>'Council Raw Data'!K145</f>
        <v>5</v>
      </c>
      <c r="L145" s="107">
        <f>'Council Raw Data'!L145</f>
        <v>0</v>
      </c>
      <c r="M145" s="106">
        <f>'Council Raw Data'!M145</f>
        <v>0</v>
      </c>
      <c r="N145" s="106">
        <f>'Council Raw Data'!N145</f>
        <v>5</v>
      </c>
      <c r="O145" s="106" t="str">
        <f>'Council Raw Data'!O145</f>
        <v>NO</v>
      </c>
      <c r="P145" s="106" t="str">
        <f>'Council Raw Data'!P145</f>
        <v>YES</v>
      </c>
      <c r="Q145" s="106" t="str">
        <f>'Council Raw Data'!Q145</f>
        <v>YES</v>
      </c>
      <c r="R145" s="106" t="str">
        <f>'Council Raw Data'!R145</f>
        <v>NO</v>
      </c>
      <c r="S145" s="106" t="str">
        <f>'Council Raw Data'!S145</f>
        <v>YES</v>
      </c>
      <c r="T145" s="106">
        <f>'Council Raw Data'!T145</f>
        <v>5</v>
      </c>
      <c r="U145" s="107">
        <f>'Council Raw Data'!U145</f>
        <v>0</v>
      </c>
      <c r="V145" s="106">
        <f>'Council Raw Data'!V145</f>
        <v>0</v>
      </c>
      <c r="W145" s="106">
        <f>'Council Raw Data'!W145</f>
        <v>5</v>
      </c>
      <c r="X145" s="106" t="str">
        <f>'Council Raw Data'!X145</f>
        <v>NO</v>
      </c>
      <c r="Y145" s="106"/>
      <c r="Z145" s="106"/>
      <c r="AA145" s="106"/>
      <c r="AB145" s="106"/>
      <c r="AC145" s="106" t="str">
        <f>'Council Raw Data'!Y145</f>
        <v>Not Compliant</v>
      </c>
      <c r="AD145" s="103" t="str">
        <f>IF('Council Raw Data'!Z145="","NO",'Council Raw Data'!Z145)</f>
        <v>NO</v>
      </c>
      <c r="AE145" s="103" t="str">
        <f>IF('Council Raw Data'!AA145="","NO",'Council Raw Data'!AA145)</f>
        <v>NO</v>
      </c>
      <c r="AF145" s="103" t="str">
        <f>IF('Council Raw Data'!AB145="","NO",'Council Raw Data'!AB145)</f>
        <v>NO</v>
      </c>
      <c r="AG145" s="103" t="str">
        <f>IF('Council Raw Data'!AC145="","NO",'Council Raw Data'!AC145)</f>
        <v>NO</v>
      </c>
      <c r="AH145" s="106" t="str">
        <f>'Council Raw Data'!AD145</f>
        <v/>
      </c>
      <c r="AI145" s="106" t="str">
        <f>'Council Raw Data'!AE145</f>
        <v>Anthony Swanson</v>
      </c>
      <c r="AJ145" s="106" t="str">
        <f>'Council Raw Data'!AF145</f>
        <v>anthony.swanson@kofc.org</v>
      </c>
      <c r="AK145" s="106" t="str">
        <f>'Council Raw Data'!AG145</f>
        <v>Tanner Lockhorn</v>
      </c>
      <c r="AL145" s="108" t="str">
        <f>'Council Raw Data'!AH145</f>
        <v>tanner.lockhorn@kofc.org</v>
      </c>
    </row>
    <row r="146" spans="1:38">
      <c r="A146" s="109">
        <f>'Council Raw Data'!A146</f>
        <v>12687</v>
      </c>
      <c r="B146" s="109" t="str">
        <f>'Council Raw Data'!B146</f>
        <v>Elm Creek</v>
      </c>
      <c r="C146" s="109" t="str">
        <f>'Council Raw Data'!C146</f>
        <v>Nebraska</v>
      </c>
      <c r="D146" s="109" t="str">
        <f>'Council Raw Data'!D146</f>
        <v>US</v>
      </c>
      <c r="E146" s="109">
        <f>'Council Raw Data'!E146</f>
        <v>24</v>
      </c>
      <c r="F146" s="109" t="str">
        <f>'Council Raw Data'!F146</f>
        <v>609</v>
      </c>
      <c r="G146" s="109" t="str">
        <f>'Council Raw Data'!G146</f>
        <v>Region 4</v>
      </c>
      <c r="H146" s="109" t="str">
        <f>'Council Raw Data'!H146</f>
        <v>P</v>
      </c>
      <c r="I146" s="109" t="str">
        <f>'Council Raw Data'!I146</f>
        <v>Regular</v>
      </c>
      <c r="J146" s="109" t="str">
        <f>'Council Raw Data'!J146</f>
        <v>E</v>
      </c>
      <c r="K146" s="109">
        <f>'Council Raw Data'!K146</f>
        <v>5</v>
      </c>
      <c r="L146" s="110">
        <f>'Council Raw Data'!L146</f>
        <v>0</v>
      </c>
      <c r="M146" s="109">
        <f>'Council Raw Data'!M146</f>
        <v>0</v>
      </c>
      <c r="N146" s="109">
        <f>'Council Raw Data'!N146</f>
        <v>5</v>
      </c>
      <c r="O146" s="109" t="str">
        <f>'Council Raw Data'!O146</f>
        <v>NO</v>
      </c>
      <c r="P146" s="109" t="str">
        <f>'Council Raw Data'!P146</f>
        <v>YES</v>
      </c>
      <c r="Q146" s="109" t="str">
        <f>'Council Raw Data'!Q146</f>
        <v>YES</v>
      </c>
      <c r="R146" s="109" t="str">
        <f>'Council Raw Data'!R146</f>
        <v>NO</v>
      </c>
      <c r="S146" s="109" t="str">
        <f>'Council Raw Data'!S146</f>
        <v>YES</v>
      </c>
      <c r="T146" s="109">
        <f>'Council Raw Data'!T146</f>
        <v>5</v>
      </c>
      <c r="U146" s="110">
        <f>'Council Raw Data'!U146</f>
        <v>0</v>
      </c>
      <c r="V146" s="109">
        <f>'Council Raw Data'!V146</f>
        <v>0</v>
      </c>
      <c r="W146" s="109">
        <f>'Council Raw Data'!W146</f>
        <v>5</v>
      </c>
      <c r="X146" s="109" t="str">
        <f>'Council Raw Data'!X146</f>
        <v>YES</v>
      </c>
      <c r="Y146" s="109"/>
      <c r="Z146" s="109"/>
      <c r="AA146" s="109"/>
      <c r="AB146" s="109"/>
      <c r="AC146" s="109" t="str">
        <f>'Council Raw Data'!Y146</f>
        <v>Not Compliant</v>
      </c>
      <c r="AD146" s="103" t="str">
        <f>IF('Council Raw Data'!Z146="","NO",'Council Raw Data'!Z146)</f>
        <v>NO</v>
      </c>
      <c r="AE146" s="103" t="str">
        <f>IF('Council Raw Data'!AA146="","NO",'Council Raw Data'!AA146)</f>
        <v>NO</v>
      </c>
      <c r="AF146" s="103" t="str">
        <f>IF('Council Raw Data'!AB146="","NO",'Council Raw Data'!AB146)</f>
        <v>NO</v>
      </c>
      <c r="AG146" s="103" t="str">
        <f>IF('Council Raw Data'!AC146="","NO",'Council Raw Data'!AC146)</f>
        <v>NO</v>
      </c>
      <c r="AH146" s="109" t="str">
        <f>'Council Raw Data'!AD146</f>
        <v/>
      </c>
      <c r="AI146" s="109" t="str">
        <f>'Council Raw Data'!AE146</f>
        <v>Anthony Swanson</v>
      </c>
      <c r="AJ146" s="109" t="str">
        <f>'Council Raw Data'!AF146</f>
        <v>anthony.swanson@kofc.org</v>
      </c>
      <c r="AK146" s="109" t="str">
        <f>'Council Raw Data'!AG146</f>
        <v>Michael Scholz</v>
      </c>
      <c r="AL146" s="111" t="str">
        <f>'Council Raw Data'!AH146</f>
        <v>michael.scholz@kofc.org</v>
      </c>
    </row>
    <row r="147" spans="1:38">
      <c r="A147" s="106">
        <f>'Council Raw Data'!A147</f>
        <v>13015</v>
      </c>
      <c r="B147" s="106" t="str">
        <f>'Council Raw Data'!B147</f>
        <v>Lincoln</v>
      </c>
      <c r="C147" s="106" t="str">
        <f>'Council Raw Data'!C147</f>
        <v>Nebraska</v>
      </c>
      <c r="D147" s="106" t="str">
        <f>'Council Raw Data'!D147</f>
        <v>US</v>
      </c>
      <c r="E147" s="106">
        <f>'Council Raw Data'!E147</f>
        <v>9</v>
      </c>
      <c r="F147" s="106" t="str">
        <f>'Council Raw Data'!F147</f>
        <v>595</v>
      </c>
      <c r="G147" s="106" t="str">
        <f>'Council Raw Data'!G147</f>
        <v>Region 1</v>
      </c>
      <c r="H147" s="106" t="str">
        <f>'Council Raw Data'!H147</f>
        <v>A</v>
      </c>
      <c r="I147" s="106" t="str">
        <f>'Council Raw Data'!I147</f>
        <v>College</v>
      </c>
      <c r="J147" s="106" t="str">
        <f>'Council Raw Data'!J147</f>
        <v>E</v>
      </c>
      <c r="K147" s="106">
        <f>'Council Raw Data'!K147</f>
        <v>5</v>
      </c>
      <c r="L147" s="107">
        <f>'Council Raw Data'!L147</f>
        <v>0</v>
      </c>
      <c r="M147" s="106">
        <f>'Council Raw Data'!M147</f>
        <v>0</v>
      </c>
      <c r="N147" s="106">
        <f>'Council Raw Data'!N147</f>
        <v>5</v>
      </c>
      <c r="O147" s="106" t="str">
        <f>'Council Raw Data'!O147</f>
        <v>NO</v>
      </c>
      <c r="P147" s="106" t="str">
        <f>'Council Raw Data'!P147</f>
        <v>YES</v>
      </c>
      <c r="Q147" s="106" t="str">
        <f>'Council Raw Data'!Q147</f>
        <v>YES</v>
      </c>
      <c r="R147" s="106" t="str">
        <f>'Council Raw Data'!R147</f>
        <v>NO</v>
      </c>
      <c r="S147" s="106" t="str">
        <f>'Council Raw Data'!S147</f>
        <v>YES</v>
      </c>
      <c r="T147" s="106">
        <f>'Council Raw Data'!T147</f>
        <v>5</v>
      </c>
      <c r="U147" s="107">
        <f>'Council Raw Data'!U147</f>
        <v>0</v>
      </c>
      <c r="V147" s="106">
        <f>'Council Raw Data'!V147</f>
        <v>0</v>
      </c>
      <c r="W147" s="106">
        <f>'Council Raw Data'!W147</f>
        <v>5</v>
      </c>
      <c r="X147" s="106" t="str">
        <f>'Council Raw Data'!X147</f>
        <v>YES</v>
      </c>
      <c r="Y147" s="106"/>
      <c r="Z147" s="106"/>
      <c r="AA147" s="106"/>
      <c r="AB147" s="106"/>
      <c r="AC147" s="106" t="str">
        <f>'Council Raw Data'!Y147</f>
        <v>Not Compliant</v>
      </c>
      <c r="AD147" s="103" t="str">
        <f>IF('Council Raw Data'!Z147="","NO",'Council Raw Data'!Z147)</f>
        <v>NO</v>
      </c>
      <c r="AE147" s="103" t="str">
        <f>IF('Council Raw Data'!AA147="","NO",'Council Raw Data'!AA147)</f>
        <v>NO</v>
      </c>
      <c r="AF147" s="103" t="str">
        <f>IF('Council Raw Data'!AB147="","NO",'Council Raw Data'!AB147)</f>
        <v>NO</v>
      </c>
      <c r="AG147" s="103" t="str">
        <f>IF('Council Raw Data'!AC147="","NO",'Council Raw Data'!AC147)</f>
        <v>NO</v>
      </c>
      <c r="AH147" s="106" t="str">
        <f>'Council Raw Data'!AD147</f>
        <v/>
      </c>
      <c r="AI147" s="106" t="str">
        <f>'Council Raw Data'!AE147</f>
        <v>Anthony Swanson</v>
      </c>
      <c r="AJ147" s="106" t="str">
        <f>'Council Raw Data'!AF147</f>
        <v>anthony.swanson@kofc.org</v>
      </c>
      <c r="AK147" s="106" t="str">
        <f>'Council Raw Data'!AG147</f>
        <v>David St Hilaire</v>
      </c>
      <c r="AL147" s="108" t="str">
        <f>'Council Raw Data'!AH147</f>
        <v>david.st.hilaire@kofc.org</v>
      </c>
    </row>
    <row r="148" spans="1:38">
      <c r="A148" s="109">
        <f>'Council Raw Data'!A148</f>
        <v>13080</v>
      </c>
      <c r="B148" s="109" t="str">
        <f>'Council Raw Data'!B148</f>
        <v>Omaha</v>
      </c>
      <c r="C148" s="109" t="str">
        <f>'Council Raw Data'!C148</f>
        <v>Nebraska</v>
      </c>
      <c r="D148" s="109" t="str">
        <f>'Council Raw Data'!D148</f>
        <v>US</v>
      </c>
      <c r="E148" s="109">
        <f>'Council Raw Data'!E148</f>
        <v>1</v>
      </c>
      <c r="F148" s="109" t="str">
        <f>'Council Raw Data'!F148</f>
        <v>1854</v>
      </c>
      <c r="G148" s="109" t="str">
        <f>'Council Raw Data'!G148</f>
        <v>Region 8</v>
      </c>
      <c r="H148" s="109" t="str">
        <f>'Council Raw Data'!H148</f>
        <v>A</v>
      </c>
      <c r="I148" s="109" t="str">
        <f>'Council Raw Data'!I148</f>
        <v>Regular</v>
      </c>
      <c r="J148" s="109" t="str">
        <f>'Council Raw Data'!J148</f>
        <v>E</v>
      </c>
      <c r="K148" s="109">
        <f>'Council Raw Data'!K148</f>
        <v>5</v>
      </c>
      <c r="L148" s="110">
        <f>'Council Raw Data'!L148</f>
        <v>0</v>
      </c>
      <c r="M148" s="109">
        <f>'Council Raw Data'!M148</f>
        <v>0</v>
      </c>
      <c r="N148" s="109">
        <f>'Council Raw Data'!N148</f>
        <v>5</v>
      </c>
      <c r="O148" s="109" t="str">
        <f>'Council Raw Data'!O148</f>
        <v>NO</v>
      </c>
      <c r="P148" s="109" t="str">
        <f>'Council Raw Data'!P148</f>
        <v>YES</v>
      </c>
      <c r="Q148" s="109" t="str">
        <f>'Council Raw Data'!Q148</f>
        <v>YES</v>
      </c>
      <c r="R148" s="109" t="str">
        <f>'Council Raw Data'!R148</f>
        <v>NO</v>
      </c>
      <c r="S148" s="109" t="str">
        <f>'Council Raw Data'!S148</f>
        <v>YES</v>
      </c>
      <c r="T148" s="109">
        <f>'Council Raw Data'!T148</f>
        <v>5</v>
      </c>
      <c r="U148" s="110">
        <f>'Council Raw Data'!U148</f>
        <v>0</v>
      </c>
      <c r="V148" s="109">
        <f>'Council Raw Data'!V148</f>
        <v>0</v>
      </c>
      <c r="W148" s="109">
        <f>'Council Raw Data'!W148</f>
        <v>5</v>
      </c>
      <c r="X148" s="109" t="str">
        <f>'Council Raw Data'!X148</f>
        <v>YES</v>
      </c>
      <c r="Y148" s="109"/>
      <c r="Z148" s="109"/>
      <c r="AA148" s="109"/>
      <c r="AB148" s="109"/>
      <c r="AC148" s="109" t="str">
        <f>'Council Raw Data'!Y148</f>
        <v>Not Compliant</v>
      </c>
      <c r="AD148" s="103" t="str">
        <f>IF('Council Raw Data'!Z148="","NO",'Council Raw Data'!Z148)</f>
        <v>NO</v>
      </c>
      <c r="AE148" s="103" t="str">
        <f>IF('Council Raw Data'!AA148="","NO",'Council Raw Data'!AA148)</f>
        <v>NO</v>
      </c>
      <c r="AF148" s="103" t="str">
        <f>IF('Council Raw Data'!AB148="","NO",'Council Raw Data'!AB148)</f>
        <v>NO</v>
      </c>
      <c r="AG148" s="103" t="str">
        <f>IF('Council Raw Data'!AC148="","NO",'Council Raw Data'!AC148)</f>
        <v>NO</v>
      </c>
      <c r="AH148" s="109" t="str">
        <f>'Council Raw Data'!AD148</f>
        <v/>
      </c>
      <c r="AI148" s="109" t="str">
        <f>'Council Raw Data'!AE148</f>
        <v>Neil Pfeifer</v>
      </c>
      <c r="AJ148" s="109" t="str">
        <f>'Council Raw Data'!AF148</f>
        <v>neil.pfeifer@kofc.org</v>
      </c>
      <c r="AK148" s="109" t="str">
        <f>'Council Raw Data'!AG148</f>
        <v>Brian Ford</v>
      </c>
      <c r="AL148" s="111" t="str">
        <f>'Council Raw Data'!AH148</f>
        <v>brian.ford@kofc.org</v>
      </c>
    </row>
    <row r="149" spans="1:38">
      <c r="A149" s="106">
        <f>'Council Raw Data'!A149</f>
        <v>13496</v>
      </c>
      <c r="B149" s="106" t="str">
        <f>'Council Raw Data'!B149</f>
        <v>Lyons</v>
      </c>
      <c r="C149" s="106" t="str">
        <f>'Council Raw Data'!C149</f>
        <v>Nebraska</v>
      </c>
      <c r="D149" s="106" t="str">
        <f>'Council Raw Data'!D149</f>
        <v>US</v>
      </c>
      <c r="E149" s="106">
        <f>'Council Raw Data'!E149</f>
        <v>41</v>
      </c>
      <c r="F149" s="106" t="str">
        <f>'Council Raw Data'!F149</f>
        <v>596</v>
      </c>
      <c r="G149" s="106" t="str">
        <f>'Council Raw Data'!G149</f>
        <v>Region 3</v>
      </c>
      <c r="H149" s="106" t="str">
        <f>'Council Raw Data'!H149</f>
        <v>P</v>
      </c>
      <c r="I149" s="106" t="str">
        <f>'Council Raw Data'!I149</f>
        <v>Regular</v>
      </c>
      <c r="J149" s="106" t="str">
        <f>'Council Raw Data'!J149</f>
        <v>E</v>
      </c>
      <c r="K149" s="106">
        <f>'Council Raw Data'!K149</f>
        <v>5</v>
      </c>
      <c r="L149" s="107">
        <f>'Council Raw Data'!L149</f>
        <v>0</v>
      </c>
      <c r="M149" s="106">
        <f>'Council Raw Data'!M149</f>
        <v>0</v>
      </c>
      <c r="N149" s="106">
        <f>'Council Raw Data'!N149</f>
        <v>5</v>
      </c>
      <c r="O149" s="106" t="str">
        <f>'Council Raw Data'!O149</f>
        <v>NO</v>
      </c>
      <c r="P149" s="106" t="str">
        <f>'Council Raw Data'!P149</f>
        <v>NO</v>
      </c>
      <c r="Q149" s="106" t="str">
        <f>'Council Raw Data'!Q149</f>
        <v>NO</v>
      </c>
      <c r="R149" s="106" t="str">
        <f>'Council Raw Data'!R149</f>
        <v>NO</v>
      </c>
      <c r="S149" s="106" t="str">
        <f>'Council Raw Data'!S149</f>
        <v>NO</v>
      </c>
      <c r="T149" s="106">
        <f>'Council Raw Data'!T149</f>
        <v>5</v>
      </c>
      <c r="U149" s="107">
        <f>'Council Raw Data'!U149</f>
        <v>0</v>
      </c>
      <c r="V149" s="106">
        <f>'Council Raw Data'!V149</f>
        <v>0</v>
      </c>
      <c r="W149" s="106">
        <f>'Council Raw Data'!W149</f>
        <v>5</v>
      </c>
      <c r="X149" s="106" t="str">
        <f>'Council Raw Data'!X149</f>
        <v>YES</v>
      </c>
      <c r="Y149" s="106"/>
      <c r="Z149" s="106"/>
      <c r="AA149" s="106"/>
      <c r="AB149" s="106"/>
      <c r="AC149" s="106" t="str">
        <f>'Council Raw Data'!Y149</f>
        <v>Not Compliant</v>
      </c>
      <c r="AD149" s="103" t="str">
        <f>IF('Council Raw Data'!Z149="","NO",'Council Raw Data'!Z149)</f>
        <v>NO</v>
      </c>
      <c r="AE149" s="103" t="str">
        <f>IF('Council Raw Data'!AA149="","NO",'Council Raw Data'!AA149)</f>
        <v>NO</v>
      </c>
      <c r="AF149" s="103" t="str">
        <f>IF('Council Raw Data'!AB149="","NO",'Council Raw Data'!AB149)</f>
        <v>NO</v>
      </c>
      <c r="AG149" s="103" t="str">
        <f>IF('Council Raw Data'!AC149="","NO",'Council Raw Data'!AC149)</f>
        <v>NO</v>
      </c>
      <c r="AH149" s="106" t="str">
        <f>'Council Raw Data'!AD149</f>
        <v/>
      </c>
      <c r="AI149" s="106" t="str">
        <f>'Council Raw Data'!AE149</f>
        <v>Neil Pfeifer</v>
      </c>
      <c r="AJ149" s="106" t="str">
        <f>'Council Raw Data'!AF149</f>
        <v>neil.pfeifer@kofc.org</v>
      </c>
      <c r="AK149" s="106" t="str">
        <f>'Council Raw Data'!AG149</f>
        <v>Neil Pfeifer</v>
      </c>
      <c r="AL149" s="108" t="str">
        <f>'Council Raw Data'!AH149</f>
        <v>neil.pfeifer@kofc.org</v>
      </c>
    </row>
    <row r="150" spans="1:38">
      <c r="A150" s="109">
        <f>'Council Raw Data'!A150</f>
        <v>13576</v>
      </c>
      <c r="B150" s="109" t="str">
        <f>'Council Raw Data'!B150</f>
        <v>Lincoln</v>
      </c>
      <c r="C150" s="109" t="str">
        <f>'Council Raw Data'!C150</f>
        <v>Nebraska</v>
      </c>
      <c r="D150" s="109" t="str">
        <f>'Council Raw Data'!D150</f>
        <v>US</v>
      </c>
      <c r="E150" s="109">
        <f>'Council Raw Data'!E150</f>
        <v>10</v>
      </c>
      <c r="F150" s="109" t="str">
        <f>'Council Raw Data'!F150</f>
        <v>595</v>
      </c>
      <c r="G150" s="109" t="str">
        <f>'Council Raw Data'!G150</f>
        <v>Region 1</v>
      </c>
      <c r="H150" s="109" t="str">
        <f>'Council Raw Data'!H150</f>
        <v>A</v>
      </c>
      <c r="I150" s="109" t="str">
        <f>'Council Raw Data'!I150</f>
        <v>Regular</v>
      </c>
      <c r="J150" s="109" t="str">
        <f>'Council Raw Data'!J150</f>
        <v>E</v>
      </c>
      <c r="K150" s="109">
        <f>'Council Raw Data'!K150</f>
        <v>9</v>
      </c>
      <c r="L150" s="110">
        <f>'Council Raw Data'!L150</f>
        <v>0.1111111111111111</v>
      </c>
      <c r="M150" s="109">
        <f>'Council Raw Data'!M150</f>
        <v>1</v>
      </c>
      <c r="N150" s="109">
        <f>'Council Raw Data'!N150</f>
        <v>8</v>
      </c>
      <c r="O150" s="109" t="str">
        <f>'Council Raw Data'!O150</f>
        <v>NO</v>
      </c>
      <c r="P150" s="109" t="str">
        <f>'Council Raw Data'!P150</f>
        <v>YES</v>
      </c>
      <c r="Q150" s="109" t="str">
        <f>'Council Raw Data'!Q150</f>
        <v>YES</v>
      </c>
      <c r="R150" s="109" t="str">
        <f>'Council Raw Data'!R150</f>
        <v>NO</v>
      </c>
      <c r="S150" s="109" t="str">
        <f>'Council Raw Data'!S150</f>
        <v>YES</v>
      </c>
      <c r="T150" s="109">
        <f>'Council Raw Data'!T150</f>
        <v>9</v>
      </c>
      <c r="U150" s="110">
        <f>'Council Raw Data'!U150</f>
        <v>0</v>
      </c>
      <c r="V150" s="109">
        <f>'Council Raw Data'!V150</f>
        <v>0</v>
      </c>
      <c r="W150" s="109">
        <f>'Council Raw Data'!W150</f>
        <v>9</v>
      </c>
      <c r="X150" s="109" t="str">
        <f>'Council Raw Data'!X150</f>
        <v>YES</v>
      </c>
      <c r="Y150" s="109"/>
      <c r="Z150" s="109"/>
      <c r="AA150" s="109"/>
      <c r="AB150" s="109"/>
      <c r="AC150" s="109" t="str">
        <f>'Council Raw Data'!Y150</f>
        <v>Compliant</v>
      </c>
      <c r="AD150" s="103" t="str">
        <f>IF('Council Raw Data'!Z150="","NO",'Council Raw Data'!Z150)</f>
        <v>NO</v>
      </c>
      <c r="AE150" s="103" t="str">
        <f>IF('Council Raw Data'!AA150="","NO",'Council Raw Data'!AA150)</f>
        <v>NO</v>
      </c>
      <c r="AF150" s="103" t="str">
        <f>IF('Council Raw Data'!AB150="","NO",'Council Raw Data'!AB150)</f>
        <v>NO</v>
      </c>
      <c r="AG150" s="103" t="str">
        <f>IF('Council Raw Data'!AC150="","NO",'Council Raw Data'!AC150)</f>
        <v>NO</v>
      </c>
      <c r="AH150" s="109" t="str">
        <f>'Council Raw Data'!AD150</f>
        <v/>
      </c>
      <c r="AI150" s="109" t="str">
        <f>'Council Raw Data'!AE150</f>
        <v>Anthony Swanson</v>
      </c>
      <c r="AJ150" s="109" t="str">
        <f>'Council Raw Data'!AF150</f>
        <v>anthony.swanson@kofc.org</v>
      </c>
      <c r="AK150" s="109" t="str">
        <f>'Council Raw Data'!AG150</f>
        <v>Tanner Lockhorn</v>
      </c>
      <c r="AL150" s="111" t="str">
        <f>'Council Raw Data'!AH150</f>
        <v>tanner.lockhorn@kofc.org</v>
      </c>
    </row>
    <row r="151" spans="1:38">
      <c r="A151" s="106">
        <f>'Council Raw Data'!A151</f>
        <v>13584</v>
      </c>
      <c r="B151" s="106" t="str">
        <f>'Council Raw Data'!B151</f>
        <v>Spalding</v>
      </c>
      <c r="C151" s="106" t="str">
        <f>'Council Raw Data'!C151</f>
        <v>Nebraska</v>
      </c>
      <c r="D151" s="106" t="str">
        <f>'Council Raw Data'!D151</f>
        <v>US</v>
      </c>
      <c r="E151" s="106">
        <f>'Council Raw Data'!E151</f>
        <v>21</v>
      </c>
      <c r="F151" s="106" t="str">
        <f>'Council Raw Data'!F151</f>
        <v>1717</v>
      </c>
      <c r="G151" s="106" t="str">
        <f>'Council Raw Data'!G151</f>
        <v>Region 2</v>
      </c>
      <c r="H151" s="106" t="str">
        <f>'Council Raw Data'!H151</f>
        <v>A</v>
      </c>
      <c r="I151" s="106" t="str">
        <f>'Council Raw Data'!I151</f>
        <v>Regular</v>
      </c>
      <c r="J151" s="106" t="str">
        <f>'Council Raw Data'!J151</f>
        <v>E</v>
      </c>
      <c r="K151" s="106">
        <f>'Council Raw Data'!K151</f>
        <v>11</v>
      </c>
      <c r="L151" s="107">
        <f>'Council Raw Data'!L151</f>
        <v>0</v>
      </c>
      <c r="M151" s="106">
        <f>'Council Raw Data'!M151</f>
        <v>0</v>
      </c>
      <c r="N151" s="106">
        <f>'Council Raw Data'!N151</f>
        <v>11</v>
      </c>
      <c r="O151" s="106" t="str">
        <f>'Council Raw Data'!O151</f>
        <v>NO</v>
      </c>
      <c r="P151" s="106" t="str">
        <f>'Council Raw Data'!P151</f>
        <v>YES</v>
      </c>
      <c r="Q151" s="106" t="str">
        <f>'Council Raw Data'!Q151</f>
        <v>YES</v>
      </c>
      <c r="R151" s="106" t="str">
        <f>'Council Raw Data'!R151</f>
        <v>NO</v>
      </c>
      <c r="S151" s="106" t="str">
        <f>'Council Raw Data'!S151</f>
        <v>YES</v>
      </c>
      <c r="T151" s="106">
        <f>'Council Raw Data'!T151</f>
        <v>10</v>
      </c>
      <c r="U151" s="107">
        <f>'Council Raw Data'!U151</f>
        <v>0</v>
      </c>
      <c r="V151" s="106">
        <f>'Council Raw Data'!V151</f>
        <v>0</v>
      </c>
      <c r="W151" s="106">
        <f>'Council Raw Data'!W151</f>
        <v>10</v>
      </c>
      <c r="X151" s="106" t="str">
        <f>'Council Raw Data'!X151</f>
        <v>YES</v>
      </c>
      <c r="Y151" s="106"/>
      <c r="Z151" s="106"/>
      <c r="AA151" s="106"/>
      <c r="AB151" s="106"/>
      <c r="AC151" s="106" t="str">
        <f>'Council Raw Data'!Y151</f>
        <v>Compliant</v>
      </c>
      <c r="AD151" s="103" t="str">
        <f>IF('Council Raw Data'!Z151="","NO",'Council Raw Data'!Z151)</f>
        <v>NO</v>
      </c>
      <c r="AE151" s="103" t="str">
        <f>IF('Council Raw Data'!AA151="","NO",'Council Raw Data'!AA151)</f>
        <v>NO</v>
      </c>
      <c r="AF151" s="103" t="str">
        <f>IF('Council Raw Data'!AB151="","NO",'Council Raw Data'!AB151)</f>
        <v>NO</v>
      </c>
      <c r="AG151" s="103" t="str">
        <f>IF('Council Raw Data'!AC151="","NO",'Council Raw Data'!AC151)</f>
        <v>NO</v>
      </c>
      <c r="AH151" s="106" t="str">
        <f>'Council Raw Data'!AD151</f>
        <v/>
      </c>
      <c r="AI151" s="106" t="str">
        <f>'Council Raw Data'!AE151</f>
        <v>Anthony Swanson</v>
      </c>
      <c r="AJ151" s="106" t="str">
        <f>'Council Raw Data'!AF151</f>
        <v>anthony.swanson@kofc.org</v>
      </c>
      <c r="AK151" s="106" t="str">
        <f>'Council Raw Data'!AG151</f>
        <v>Aaron Schock</v>
      </c>
      <c r="AL151" s="108" t="str">
        <f>'Council Raw Data'!AH151</f>
        <v>aaron.schock@kofc.org</v>
      </c>
    </row>
    <row r="152" spans="1:38">
      <c r="A152" s="109">
        <f>'Council Raw Data'!A152</f>
        <v>13956</v>
      </c>
      <c r="B152" s="109" t="str">
        <f>'Council Raw Data'!B152</f>
        <v>Omaha</v>
      </c>
      <c r="C152" s="109" t="str">
        <f>'Council Raw Data'!C152</f>
        <v>Nebraska</v>
      </c>
      <c r="D152" s="109" t="str">
        <f>'Council Raw Data'!D152</f>
        <v>US</v>
      </c>
      <c r="E152" s="109">
        <f>'Council Raw Data'!E152</f>
        <v>1</v>
      </c>
      <c r="F152" s="109" t="str">
        <f>'Council Raw Data'!F152</f>
        <v>1854</v>
      </c>
      <c r="G152" s="109" t="str">
        <f>'Council Raw Data'!G152</f>
        <v>Region 8</v>
      </c>
      <c r="H152" s="109" t="str">
        <f>'Council Raw Data'!H152</f>
        <v>A</v>
      </c>
      <c r="I152" s="109" t="str">
        <f>'Council Raw Data'!I152</f>
        <v>Regular</v>
      </c>
      <c r="J152" s="109" t="str">
        <f>'Council Raw Data'!J152</f>
        <v>E</v>
      </c>
      <c r="K152" s="109">
        <f>'Council Raw Data'!K152</f>
        <v>7</v>
      </c>
      <c r="L152" s="110">
        <f>'Council Raw Data'!L152</f>
        <v>0</v>
      </c>
      <c r="M152" s="109">
        <f>'Council Raw Data'!M152</f>
        <v>0</v>
      </c>
      <c r="N152" s="109">
        <f>'Council Raw Data'!N152</f>
        <v>7</v>
      </c>
      <c r="O152" s="109" t="str">
        <f>'Council Raw Data'!O152</f>
        <v>NO</v>
      </c>
      <c r="P152" s="109" t="str">
        <f>'Council Raw Data'!P152</f>
        <v>YES</v>
      </c>
      <c r="Q152" s="109" t="str">
        <f>'Council Raw Data'!Q152</f>
        <v>YES</v>
      </c>
      <c r="R152" s="109" t="str">
        <f>'Council Raw Data'!R152</f>
        <v>NO</v>
      </c>
      <c r="S152" s="109" t="str">
        <f>'Council Raw Data'!S152</f>
        <v>YES</v>
      </c>
      <c r="T152" s="109">
        <f>'Council Raw Data'!T152</f>
        <v>6</v>
      </c>
      <c r="U152" s="110">
        <f>'Council Raw Data'!U152</f>
        <v>0</v>
      </c>
      <c r="V152" s="109">
        <f>'Council Raw Data'!V152</f>
        <v>0</v>
      </c>
      <c r="W152" s="109">
        <f>'Council Raw Data'!W152</f>
        <v>6</v>
      </c>
      <c r="X152" s="109" t="str">
        <f>'Council Raw Data'!X152</f>
        <v>YES</v>
      </c>
      <c r="Y152" s="109"/>
      <c r="Z152" s="109"/>
      <c r="AA152" s="109"/>
      <c r="AB152" s="109"/>
      <c r="AC152" s="109" t="str">
        <f>'Council Raw Data'!Y152</f>
        <v>Compliant</v>
      </c>
      <c r="AD152" s="103" t="str">
        <f>IF('Council Raw Data'!Z152="","NO",'Council Raw Data'!Z152)</f>
        <v>NO</v>
      </c>
      <c r="AE152" s="103" t="str">
        <f>IF('Council Raw Data'!AA152="","NO",'Council Raw Data'!AA152)</f>
        <v>NO</v>
      </c>
      <c r="AF152" s="103" t="str">
        <f>IF('Council Raw Data'!AB152="","NO",'Council Raw Data'!AB152)</f>
        <v>NO</v>
      </c>
      <c r="AG152" s="103" t="str">
        <f>IF('Council Raw Data'!AC152="","NO",'Council Raw Data'!AC152)</f>
        <v>NO</v>
      </c>
      <c r="AH152" s="109" t="str">
        <f>'Council Raw Data'!AD152</f>
        <v/>
      </c>
      <c r="AI152" s="109" t="str">
        <f>'Council Raw Data'!AE152</f>
        <v>Neil Pfeifer</v>
      </c>
      <c r="AJ152" s="109" t="str">
        <f>'Council Raw Data'!AF152</f>
        <v>neil.pfeifer@kofc.org</v>
      </c>
      <c r="AK152" s="109" t="str">
        <f>'Council Raw Data'!AG152</f>
        <v>Brian Ford</v>
      </c>
      <c r="AL152" s="111" t="str">
        <f>'Council Raw Data'!AH152</f>
        <v>brian.ford@kofc.org</v>
      </c>
    </row>
    <row r="153" spans="1:38">
      <c r="A153" s="106">
        <f>'Council Raw Data'!A153</f>
        <v>14070</v>
      </c>
      <c r="B153" s="106" t="str">
        <f>'Council Raw Data'!B153</f>
        <v>Sutton/Harvard</v>
      </c>
      <c r="C153" s="106" t="str">
        <f>'Council Raw Data'!C153</f>
        <v>Nebraska</v>
      </c>
      <c r="D153" s="106" t="str">
        <f>'Council Raw Data'!D153</f>
        <v>US</v>
      </c>
      <c r="E153" s="106">
        <f>'Council Raw Data'!E153</f>
        <v>11</v>
      </c>
      <c r="F153" s="106" t="str">
        <f>'Council Raw Data'!F153</f>
        <v>599</v>
      </c>
      <c r="G153" s="106" t="str">
        <f>'Council Raw Data'!G153</f>
        <v>Region 4</v>
      </c>
      <c r="H153" s="106" t="str">
        <f>'Council Raw Data'!H153</f>
        <v>A</v>
      </c>
      <c r="I153" s="106" t="str">
        <f>'Council Raw Data'!I153</f>
        <v>Regular</v>
      </c>
      <c r="J153" s="106" t="str">
        <f>'Council Raw Data'!J153</f>
        <v>E</v>
      </c>
      <c r="K153" s="106">
        <f>'Council Raw Data'!K153</f>
        <v>5</v>
      </c>
      <c r="L153" s="107">
        <f>'Council Raw Data'!L153</f>
        <v>0</v>
      </c>
      <c r="M153" s="106">
        <f>'Council Raw Data'!M153</f>
        <v>0</v>
      </c>
      <c r="N153" s="106">
        <f>'Council Raw Data'!N153</f>
        <v>5</v>
      </c>
      <c r="O153" s="106" t="str">
        <f>'Council Raw Data'!O153</f>
        <v>NO</v>
      </c>
      <c r="P153" s="106" t="str">
        <f>'Council Raw Data'!P153</f>
        <v>YES</v>
      </c>
      <c r="Q153" s="106" t="str">
        <f>'Council Raw Data'!Q153</f>
        <v>YES</v>
      </c>
      <c r="R153" s="106" t="str">
        <f>'Council Raw Data'!R153</f>
        <v>NO</v>
      </c>
      <c r="S153" s="106" t="str">
        <f>'Council Raw Data'!S153</f>
        <v>YES</v>
      </c>
      <c r="T153" s="106">
        <f>'Council Raw Data'!T153</f>
        <v>5</v>
      </c>
      <c r="U153" s="107">
        <f>'Council Raw Data'!U153</f>
        <v>0</v>
      </c>
      <c r="V153" s="106">
        <f>'Council Raw Data'!V153</f>
        <v>0</v>
      </c>
      <c r="W153" s="106">
        <f>'Council Raw Data'!W153</f>
        <v>5</v>
      </c>
      <c r="X153" s="106" t="str">
        <f>'Council Raw Data'!X153</f>
        <v>YES</v>
      </c>
      <c r="Y153" s="106"/>
      <c r="Z153" s="106"/>
      <c r="AA153" s="106"/>
      <c r="AB153" s="106"/>
      <c r="AC153" s="106" t="str">
        <f>'Council Raw Data'!Y153</f>
        <v>Not Compliant</v>
      </c>
      <c r="AD153" s="103" t="str">
        <f>IF('Council Raw Data'!Z153="","NO",'Council Raw Data'!Z153)</f>
        <v>NO</v>
      </c>
      <c r="AE153" s="103" t="str">
        <f>IF('Council Raw Data'!AA153="","NO",'Council Raw Data'!AA153)</f>
        <v>NO</v>
      </c>
      <c r="AF153" s="103" t="str">
        <f>IF('Council Raw Data'!AB153="","NO",'Council Raw Data'!AB153)</f>
        <v>NO</v>
      </c>
      <c r="AG153" s="103" t="str">
        <f>IF('Council Raw Data'!AC153="","NO",'Council Raw Data'!AC153)</f>
        <v>NO</v>
      </c>
      <c r="AH153" s="106" t="str">
        <f>'Council Raw Data'!AD153</f>
        <v/>
      </c>
      <c r="AI153" s="106" t="str">
        <f>'Council Raw Data'!AE153</f>
        <v>Anthony Swanson</v>
      </c>
      <c r="AJ153" s="106" t="str">
        <f>'Council Raw Data'!AF153</f>
        <v>anthony.swanson@kofc.org</v>
      </c>
      <c r="AK153" s="106" t="str">
        <f>'Council Raw Data'!AG153</f>
        <v>Brian Almond</v>
      </c>
      <c r="AL153" s="108" t="str">
        <f>'Council Raw Data'!AH153</f>
        <v>brian.almond@kofc.org</v>
      </c>
    </row>
    <row r="154" spans="1:38">
      <c r="A154" s="109">
        <f>'Council Raw Data'!A154</f>
        <v>14077</v>
      </c>
      <c r="B154" s="109" t="str">
        <f>'Council Raw Data'!B154</f>
        <v>Omaha</v>
      </c>
      <c r="C154" s="109" t="str">
        <f>'Council Raw Data'!C154</f>
        <v>Nebraska</v>
      </c>
      <c r="D154" s="109" t="str">
        <f>'Council Raw Data'!D154</f>
        <v>US</v>
      </c>
      <c r="E154" s="109">
        <f>'Council Raw Data'!E154</f>
        <v>6</v>
      </c>
      <c r="F154" s="109" t="str">
        <f>'Council Raw Data'!F154</f>
        <v>3736</v>
      </c>
      <c r="G154" s="109" t="str">
        <f>'Council Raw Data'!G154</f>
        <v>Region 7</v>
      </c>
      <c r="H154" s="109" t="str">
        <f>'Council Raw Data'!H154</f>
        <v>A</v>
      </c>
      <c r="I154" s="109" t="str">
        <f>'Council Raw Data'!I154</f>
        <v>Regular</v>
      </c>
      <c r="J154" s="109" t="str">
        <f>'Council Raw Data'!J154</f>
        <v>E</v>
      </c>
      <c r="K154" s="109">
        <f>'Council Raw Data'!K154</f>
        <v>12</v>
      </c>
      <c r="L154" s="110">
        <f>'Council Raw Data'!L154</f>
        <v>0</v>
      </c>
      <c r="M154" s="109">
        <f>'Council Raw Data'!M154</f>
        <v>0</v>
      </c>
      <c r="N154" s="109">
        <f>'Council Raw Data'!N154</f>
        <v>12</v>
      </c>
      <c r="O154" s="109" t="str">
        <f>'Council Raw Data'!O154</f>
        <v>NO</v>
      </c>
      <c r="P154" s="109" t="str">
        <f>'Council Raw Data'!P154</f>
        <v>YES</v>
      </c>
      <c r="Q154" s="109" t="str">
        <f>'Council Raw Data'!Q154</f>
        <v>YES</v>
      </c>
      <c r="R154" s="109" t="str">
        <f>'Council Raw Data'!R154</f>
        <v>NO</v>
      </c>
      <c r="S154" s="109" t="str">
        <f>'Council Raw Data'!S154</f>
        <v>YES</v>
      </c>
      <c r="T154" s="109">
        <f>'Council Raw Data'!T154</f>
        <v>12</v>
      </c>
      <c r="U154" s="110">
        <f>'Council Raw Data'!U154</f>
        <v>0</v>
      </c>
      <c r="V154" s="109">
        <f>'Council Raw Data'!V154</f>
        <v>0</v>
      </c>
      <c r="W154" s="109">
        <f>'Council Raw Data'!W154</f>
        <v>12</v>
      </c>
      <c r="X154" s="109" t="str">
        <f>'Council Raw Data'!X154</f>
        <v>YES</v>
      </c>
      <c r="Y154" s="109"/>
      <c r="Z154" s="109"/>
      <c r="AA154" s="109"/>
      <c r="AB154" s="109"/>
      <c r="AC154" s="109" t="str">
        <f>'Council Raw Data'!Y154</f>
        <v>Compliant</v>
      </c>
      <c r="AD154" s="103" t="str">
        <f>IF('Council Raw Data'!Z154="","NO",'Council Raw Data'!Z154)</f>
        <v>NO</v>
      </c>
      <c r="AE154" s="103" t="str">
        <f>IF('Council Raw Data'!AA154="","NO",'Council Raw Data'!AA154)</f>
        <v>NO</v>
      </c>
      <c r="AF154" s="103" t="str">
        <f>IF('Council Raw Data'!AB154="","NO",'Council Raw Data'!AB154)</f>
        <v>NO</v>
      </c>
      <c r="AG154" s="103" t="str">
        <f>IF('Council Raw Data'!AC154="","NO",'Council Raw Data'!AC154)</f>
        <v>NO</v>
      </c>
      <c r="AH154" s="109" t="str">
        <f>'Council Raw Data'!AD154</f>
        <v/>
      </c>
      <c r="AI154" s="109" t="str">
        <f>'Council Raw Data'!AE154</f>
        <v>Neil Pfeifer</v>
      </c>
      <c r="AJ154" s="109" t="str">
        <f>'Council Raw Data'!AF154</f>
        <v>neil.pfeifer@kofc.org</v>
      </c>
      <c r="AK154" s="109" t="str">
        <f>'Council Raw Data'!AG154</f>
        <v>Timothy Nowak</v>
      </c>
      <c r="AL154" s="111" t="str">
        <f>'Council Raw Data'!AH154</f>
        <v>timothy.nowak@kofc.org</v>
      </c>
    </row>
    <row r="155" spans="1:38">
      <c r="A155" s="106">
        <f>'Council Raw Data'!A155</f>
        <v>14320</v>
      </c>
      <c r="B155" s="106" t="str">
        <f>'Council Raw Data'!B155</f>
        <v>Cortland</v>
      </c>
      <c r="C155" s="106" t="str">
        <f>'Council Raw Data'!C155</f>
        <v>Nebraska</v>
      </c>
      <c r="D155" s="106" t="str">
        <f>'Council Raw Data'!D155</f>
        <v>US</v>
      </c>
      <c r="E155" s="106">
        <f>'Council Raw Data'!E155</f>
        <v>38</v>
      </c>
      <c r="F155" s="106" t="str">
        <f>'Council Raw Data'!F155</f>
        <v>3146</v>
      </c>
      <c r="G155" s="106" t="str">
        <f>'Council Raw Data'!G155</f>
        <v>Region 4</v>
      </c>
      <c r="H155" s="106" t="str">
        <f>'Council Raw Data'!H155</f>
        <v>A</v>
      </c>
      <c r="I155" s="106" t="str">
        <f>'Council Raw Data'!I155</f>
        <v>Regular</v>
      </c>
      <c r="J155" s="106" t="str">
        <f>'Council Raw Data'!J155</f>
        <v>E</v>
      </c>
      <c r="K155" s="106">
        <f>'Council Raw Data'!K155</f>
        <v>5</v>
      </c>
      <c r="L155" s="107">
        <f>'Council Raw Data'!L155</f>
        <v>0</v>
      </c>
      <c r="M155" s="106">
        <f>'Council Raw Data'!M155</f>
        <v>0</v>
      </c>
      <c r="N155" s="106">
        <f>'Council Raw Data'!N155</f>
        <v>5</v>
      </c>
      <c r="O155" s="106" t="str">
        <f>'Council Raw Data'!O155</f>
        <v>NO</v>
      </c>
      <c r="P155" s="106" t="str">
        <f>'Council Raw Data'!P155</f>
        <v>YES</v>
      </c>
      <c r="Q155" s="106" t="str">
        <f>'Council Raw Data'!Q155</f>
        <v>YES</v>
      </c>
      <c r="R155" s="106" t="str">
        <f>'Council Raw Data'!R155</f>
        <v>NO</v>
      </c>
      <c r="S155" s="106" t="str">
        <f>'Council Raw Data'!S155</f>
        <v>YES</v>
      </c>
      <c r="T155" s="106">
        <f>'Council Raw Data'!T155</f>
        <v>5</v>
      </c>
      <c r="U155" s="107">
        <f>'Council Raw Data'!U155</f>
        <v>0</v>
      </c>
      <c r="V155" s="106">
        <f>'Council Raw Data'!V155</f>
        <v>0</v>
      </c>
      <c r="W155" s="106">
        <f>'Council Raw Data'!W155</f>
        <v>5</v>
      </c>
      <c r="X155" s="106" t="str">
        <f>'Council Raw Data'!X155</f>
        <v>YES</v>
      </c>
      <c r="Y155" s="106"/>
      <c r="Z155" s="106"/>
      <c r="AA155" s="106"/>
      <c r="AB155" s="106"/>
      <c r="AC155" s="106" t="str">
        <f>'Council Raw Data'!Y155</f>
        <v>Not Compliant</v>
      </c>
      <c r="AD155" s="103" t="str">
        <f>IF('Council Raw Data'!Z155="","NO",'Council Raw Data'!Z155)</f>
        <v>NO</v>
      </c>
      <c r="AE155" s="103" t="str">
        <f>IF('Council Raw Data'!AA155="","NO",'Council Raw Data'!AA155)</f>
        <v>NO</v>
      </c>
      <c r="AF155" s="103" t="str">
        <f>IF('Council Raw Data'!AB155="","NO",'Council Raw Data'!AB155)</f>
        <v>NO</v>
      </c>
      <c r="AG155" s="103" t="str">
        <f>IF('Council Raw Data'!AC155="","NO",'Council Raw Data'!AC155)</f>
        <v>NO</v>
      </c>
      <c r="AH155" s="106" t="str">
        <f>'Council Raw Data'!AD155</f>
        <v/>
      </c>
      <c r="AI155" s="106" t="str">
        <f>'Council Raw Data'!AE155</f>
        <v>Anthony Swanson</v>
      </c>
      <c r="AJ155" s="106" t="str">
        <f>'Council Raw Data'!AF155</f>
        <v>anthony.swanson@kofc.org</v>
      </c>
      <c r="AK155" s="106" t="str">
        <f>'Council Raw Data'!AG155</f>
        <v>Ian Ollis</v>
      </c>
      <c r="AL155" s="108" t="str">
        <f>'Council Raw Data'!AH155</f>
        <v>ian.ollis@kofc.org</v>
      </c>
    </row>
    <row r="156" spans="1:38">
      <c r="A156" s="109">
        <f>'Council Raw Data'!A156</f>
        <v>14423</v>
      </c>
      <c r="B156" s="109" t="str">
        <f>'Council Raw Data'!B156</f>
        <v>Shelby</v>
      </c>
      <c r="C156" s="109" t="str">
        <f>'Council Raw Data'!C156</f>
        <v>Nebraska</v>
      </c>
      <c r="D156" s="109" t="str">
        <f>'Council Raw Data'!D156</f>
        <v>US</v>
      </c>
      <c r="E156" s="109">
        <f>'Council Raw Data'!E156</f>
        <v>36</v>
      </c>
      <c r="F156" s="109" t="str">
        <f>'Council Raw Data'!F156</f>
        <v>3301</v>
      </c>
      <c r="G156" s="109" t="str">
        <f>'Council Raw Data'!G156</f>
        <v>Region 2</v>
      </c>
      <c r="H156" s="109" t="str">
        <f>'Council Raw Data'!H156</f>
        <v>A</v>
      </c>
      <c r="I156" s="109" t="str">
        <f>'Council Raw Data'!I156</f>
        <v>Regular</v>
      </c>
      <c r="J156" s="109" t="str">
        <f>'Council Raw Data'!J156</f>
        <v>E</v>
      </c>
      <c r="K156" s="109">
        <f>'Council Raw Data'!K156</f>
        <v>5</v>
      </c>
      <c r="L156" s="110">
        <f>'Council Raw Data'!L156</f>
        <v>0</v>
      </c>
      <c r="M156" s="109">
        <f>'Council Raw Data'!M156</f>
        <v>0</v>
      </c>
      <c r="N156" s="109">
        <f>'Council Raw Data'!N156</f>
        <v>5</v>
      </c>
      <c r="O156" s="109" t="str">
        <f>'Council Raw Data'!O156</f>
        <v>NO</v>
      </c>
      <c r="P156" s="109" t="str">
        <f>'Council Raw Data'!P156</f>
        <v>YES</v>
      </c>
      <c r="Q156" s="109" t="str">
        <f>'Council Raw Data'!Q156</f>
        <v>YES</v>
      </c>
      <c r="R156" s="109" t="str">
        <f>'Council Raw Data'!R156</f>
        <v>NO</v>
      </c>
      <c r="S156" s="109" t="str">
        <f>'Council Raw Data'!S156</f>
        <v>NO</v>
      </c>
      <c r="T156" s="109">
        <f>'Council Raw Data'!T156</f>
        <v>5</v>
      </c>
      <c r="U156" s="110">
        <f>'Council Raw Data'!U156</f>
        <v>0</v>
      </c>
      <c r="V156" s="109">
        <f>'Council Raw Data'!V156</f>
        <v>0</v>
      </c>
      <c r="W156" s="109">
        <f>'Council Raw Data'!W156</f>
        <v>5</v>
      </c>
      <c r="X156" s="109" t="str">
        <f>'Council Raw Data'!X156</f>
        <v>YES</v>
      </c>
      <c r="Y156" s="109"/>
      <c r="Z156" s="109"/>
      <c r="AA156" s="109"/>
      <c r="AB156" s="109"/>
      <c r="AC156" s="109" t="str">
        <f>'Council Raw Data'!Y156</f>
        <v>Not Compliant</v>
      </c>
      <c r="AD156" s="103" t="str">
        <f>IF('Council Raw Data'!Z156="","NO",'Council Raw Data'!Z156)</f>
        <v>NO</v>
      </c>
      <c r="AE156" s="103" t="str">
        <f>IF('Council Raw Data'!AA156="","NO",'Council Raw Data'!AA156)</f>
        <v>NO</v>
      </c>
      <c r="AF156" s="103" t="str">
        <f>IF('Council Raw Data'!AB156="","NO",'Council Raw Data'!AB156)</f>
        <v>NO</v>
      </c>
      <c r="AG156" s="103" t="str">
        <f>IF('Council Raw Data'!AC156="","NO",'Council Raw Data'!AC156)</f>
        <v>NO</v>
      </c>
      <c r="AH156" s="109" t="str">
        <f>'Council Raw Data'!AD156</f>
        <v/>
      </c>
      <c r="AI156" s="109" t="str">
        <f>'Council Raw Data'!AE156</f>
        <v>Neil Pfeifer</v>
      </c>
      <c r="AJ156" s="109" t="str">
        <f>'Council Raw Data'!AF156</f>
        <v>neil.pfeifer@kofc.org</v>
      </c>
      <c r="AK156" s="109" t="str">
        <f>'Council Raw Data'!AG156</f>
        <v>Roy Metter</v>
      </c>
      <c r="AL156" s="111" t="str">
        <f>'Council Raw Data'!AH156</f>
        <v>roy.metter@kofc.org</v>
      </c>
    </row>
    <row r="157" spans="1:38">
      <c r="A157" s="106">
        <f>'Council Raw Data'!A157</f>
        <v>14508</v>
      </c>
      <c r="B157" s="106" t="str">
        <f>'Council Raw Data'!B157</f>
        <v>Beaver Crossing/Utica</v>
      </c>
      <c r="C157" s="106" t="str">
        <f>'Council Raw Data'!C157</f>
        <v>Nebraska</v>
      </c>
      <c r="D157" s="106" t="str">
        <f>'Council Raw Data'!D157</f>
        <v>US</v>
      </c>
      <c r="E157" s="106">
        <f>'Council Raw Data'!E157</f>
        <v>12</v>
      </c>
      <c r="F157" s="106" t="str">
        <f>'Council Raw Data'!F157</f>
        <v>0</v>
      </c>
      <c r="G157" s="106" t="str">
        <f>'Council Raw Data'!G157</f>
        <v>Region 4</v>
      </c>
      <c r="H157" s="106" t="str">
        <f>'Council Raw Data'!H157</f>
        <v>A</v>
      </c>
      <c r="I157" s="106" t="str">
        <f>'Council Raw Data'!I157</f>
        <v>Regular</v>
      </c>
      <c r="J157" s="106" t="str">
        <f>'Council Raw Data'!J157</f>
        <v>E</v>
      </c>
      <c r="K157" s="106">
        <f>'Council Raw Data'!K157</f>
        <v>5</v>
      </c>
      <c r="L157" s="107">
        <f>'Council Raw Data'!L157</f>
        <v>0.2</v>
      </c>
      <c r="M157" s="106">
        <f>'Council Raw Data'!M157</f>
        <v>1</v>
      </c>
      <c r="N157" s="106">
        <f>'Council Raw Data'!N157</f>
        <v>4</v>
      </c>
      <c r="O157" s="106" t="str">
        <f>'Council Raw Data'!O157</f>
        <v>NO</v>
      </c>
      <c r="P157" s="106" t="str">
        <f>'Council Raw Data'!P157</f>
        <v>YES</v>
      </c>
      <c r="Q157" s="106" t="str">
        <f>'Council Raw Data'!Q157</f>
        <v>YES</v>
      </c>
      <c r="R157" s="106" t="str">
        <f>'Council Raw Data'!R157</f>
        <v>NO</v>
      </c>
      <c r="S157" s="106" t="str">
        <f>'Council Raw Data'!S157</f>
        <v>YES</v>
      </c>
      <c r="T157" s="106">
        <f>'Council Raw Data'!T157</f>
        <v>5</v>
      </c>
      <c r="U157" s="107">
        <f>'Council Raw Data'!U157</f>
        <v>0</v>
      </c>
      <c r="V157" s="106">
        <f>'Council Raw Data'!V157</f>
        <v>0</v>
      </c>
      <c r="W157" s="106">
        <f>'Council Raw Data'!W157</f>
        <v>5</v>
      </c>
      <c r="X157" s="106" t="str">
        <f>'Council Raw Data'!X157</f>
        <v>YES</v>
      </c>
      <c r="Y157" s="106"/>
      <c r="Z157" s="106"/>
      <c r="AA157" s="106"/>
      <c r="AB157" s="106"/>
      <c r="AC157" s="106" t="str">
        <f>'Council Raw Data'!Y157</f>
        <v>Not Compliant</v>
      </c>
      <c r="AD157" s="103" t="str">
        <f>IF('Council Raw Data'!Z157="","NO",'Council Raw Data'!Z157)</f>
        <v>NO</v>
      </c>
      <c r="AE157" s="103" t="str">
        <f>IF('Council Raw Data'!AA157="","NO",'Council Raw Data'!AA157)</f>
        <v>NO</v>
      </c>
      <c r="AF157" s="103" t="str">
        <f>IF('Council Raw Data'!AB157="","NO",'Council Raw Data'!AB157)</f>
        <v>NO</v>
      </c>
      <c r="AG157" s="103" t="str">
        <f>IF('Council Raw Data'!AC157="","NO",'Council Raw Data'!AC157)</f>
        <v>NO</v>
      </c>
      <c r="AH157" s="106" t="str">
        <f>'Council Raw Data'!AD157</f>
        <v/>
      </c>
      <c r="AI157" s="106" t="str">
        <f>'Council Raw Data'!AE157</f>
        <v>Anthony Swanson</v>
      </c>
      <c r="AJ157" s="106" t="str">
        <f>'Council Raw Data'!AF157</f>
        <v>anthony.swanson@kofc.org</v>
      </c>
      <c r="AK157" s="106" t="str">
        <f>'Council Raw Data'!AG157</f>
        <v>Ian Ollis</v>
      </c>
      <c r="AL157" s="108" t="str">
        <f>'Council Raw Data'!AH157</f>
        <v>ian.ollis@kofc.org</v>
      </c>
    </row>
    <row r="158" spans="1:38">
      <c r="A158" s="109">
        <f>'Council Raw Data'!A158</f>
        <v>14685</v>
      </c>
      <c r="B158" s="109" t="str">
        <f>'Council Raw Data'!B158</f>
        <v>Crofton</v>
      </c>
      <c r="C158" s="109" t="str">
        <f>'Council Raw Data'!C158</f>
        <v>Nebraska</v>
      </c>
      <c r="D158" s="109" t="str">
        <f>'Council Raw Data'!D158</f>
        <v>US</v>
      </c>
      <c r="E158" s="109">
        <f>'Council Raw Data'!E158</f>
        <v>16</v>
      </c>
      <c r="F158" s="109" t="str">
        <f>'Council Raw Data'!F158</f>
        <v>1769</v>
      </c>
      <c r="G158" s="109" t="str">
        <f>'Council Raw Data'!G158</f>
        <v>Region 3</v>
      </c>
      <c r="H158" s="109" t="str">
        <f>'Council Raw Data'!H158</f>
        <v>A</v>
      </c>
      <c r="I158" s="109" t="str">
        <f>'Council Raw Data'!I158</f>
        <v>Regular</v>
      </c>
      <c r="J158" s="109" t="str">
        <f>'Council Raw Data'!J158</f>
        <v>E</v>
      </c>
      <c r="K158" s="109">
        <f>'Council Raw Data'!K158</f>
        <v>6</v>
      </c>
      <c r="L158" s="110">
        <f>'Council Raw Data'!L158</f>
        <v>0.16666666666666666</v>
      </c>
      <c r="M158" s="109">
        <f>'Council Raw Data'!M158</f>
        <v>1</v>
      </c>
      <c r="N158" s="109">
        <f>'Council Raw Data'!N158</f>
        <v>5</v>
      </c>
      <c r="O158" s="109" t="str">
        <f>'Council Raw Data'!O158</f>
        <v>NO</v>
      </c>
      <c r="P158" s="109" t="str">
        <f>'Council Raw Data'!P158</f>
        <v>YES</v>
      </c>
      <c r="Q158" s="109" t="str">
        <f>'Council Raw Data'!Q158</f>
        <v>NO</v>
      </c>
      <c r="R158" s="109" t="str">
        <f>'Council Raw Data'!R158</f>
        <v>NO</v>
      </c>
      <c r="S158" s="109" t="str">
        <f>'Council Raw Data'!S158</f>
        <v>NO</v>
      </c>
      <c r="T158" s="109">
        <f>'Council Raw Data'!T158</f>
        <v>7</v>
      </c>
      <c r="U158" s="110">
        <f>'Council Raw Data'!U158</f>
        <v>0</v>
      </c>
      <c r="V158" s="109">
        <f>'Council Raw Data'!V158</f>
        <v>0</v>
      </c>
      <c r="W158" s="109">
        <f>'Council Raw Data'!W158</f>
        <v>7</v>
      </c>
      <c r="X158" s="109" t="str">
        <f>'Council Raw Data'!X158</f>
        <v>YES</v>
      </c>
      <c r="Y158" s="109"/>
      <c r="Z158" s="109"/>
      <c r="AA158" s="109"/>
      <c r="AB158" s="109"/>
      <c r="AC158" s="109" t="str">
        <f>'Council Raw Data'!Y158</f>
        <v>Not Compliant</v>
      </c>
      <c r="AD158" s="103" t="str">
        <f>IF('Council Raw Data'!Z158="","NO",'Council Raw Data'!Z158)</f>
        <v>NO</v>
      </c>
      <c r="AE158" s="103" t="str">
        <f>IF('Council Raw Data'!AA158="","NO",'Council Raw Data'!AA158)</f>
        <v>NO</v>
      </c>
      <c r="AF158" s="103" t="str">
        <f>IF('Council Raw Data'!AB158="","NO",'Council Raw Data'!AB158)</f>
        <v>NO</v>
      </c>
      <c r="AG158" s="103" t="str">
        <f>IF('Council Raw Data'!AC158="","NO",'Council Raw Data'!AC158)</f>
        <v>NO</v>
      </c>
      <c r="AH158" s="109" t="str">
        <f>'Council Raw Data'!AD158</f>
        <v/>
      </c>
      <c r="AI158" s="109" t="str">
        <f>'Council Raw Data'!AE158</f>
        <v>Neil Pfeifer</v>
      </c>
      <c r="AJ158" s="109" t="str">
        <f>'Council Raw Data'!AF158</f>
        <v>neil.pfeifer@kofc.org</v>
      </c>
      <c r="AK158" s="109" t="str">
        <f>'Council Raw Data'!AG158</f>
        <v>Neil Pfeifer</v>
      </c>
      <c r="AL158" s="111" t="str">
        <f>'Council Raw Data'!AH158</f>
        <v>neil.pfeifer@kofc.org</v>
      </c>
    </row>
    <row r="159" spans="1:38">
      <c r="A159" s="106">
        <f>'Council Raw Data'!A159</f>
        <v>14914</v>
      </c>
      <c r="B159" s="106" t="str">
        <f>'Council Raw Data'!B159</f>
        <v>Elkhorn</v>
      </c>
      <c r="C159" s="106" t="str">
        <f>'Council Raw Data'!C159</f>
        <v>Nebraska</v>
      </c>
      <c r="D159" s="106" t="str">
        <f>'Council Raw Data'!D159</f>
        <v>US</v>
      </c>
      <c r="E159" s="106">
        <f>'Council Raw Data'!E159</f>
        <v>34</v>
      </c>
      <c r="F159" s="106" t="str">
        <f>'Council Raw Data'!F159</f>
        <v>0</v>
      </c>
      <c r="G159" s="106" t="str">
        <f>'Council Raw Data'!G159</f>
        <v>Region 7</v>
      </c>
      <c r="H159" s="106" t="str">
        <f>'Council Raw Data'!H159</f>
        <v>A</v>
      </c>
      <c r="I159" s="106" t="str">
        <f>'Council Raw Data'!I159</f>
        <v>Regular</v>
      </c>
      <c r="J159" s="106" t="str">
        <f>'Council Raw Data'!J159</f>
        <v>E</v>
      </c>
      <c r="K159" s="106">
        <f>'Council Raw Data'!K159</f>
        <v>7</v>
      </c>
      <c r="L159" s="107">
        <f>'Council Raw Data'!L159</f>
        <v>1.2857142857142858</v>
      </c>
      <c r="M159" s="106">
        <f>'Council Raw Data'!M159</f>
        <v>9</v>
      </c>
      <c r="N159" s="106">
        <f>'Council Raw Data'!N159</f>
        <v>0</v>
      </c>
      <c r="O159" s="106" t="str">
        <f>'Council Raw Data'!O159</f>
        <v>NO</v>
      </c>
      <c r="P159" s="106" t="str">
        <f>'Council Raw Data'!P159</f>
        <v>YES</v>
      </c>
      <c r="Q159" s="106" t="str">
        <f>'Council Raw Data'!Q159</f>
        <v>YES</v>
      </c>
      <c r="R159" s="106" t="str">
        <f>'Council Raw Data'!R159</f>
        <v>NO</v>
      </c>
      <c r="S159" s="106" t="str">
        <f>'Council Raw Data'!S159</f>
        <v>YES</v>
      </c>
      <c r="T159" s="106">
        <f>'Council Raw Data'!T159</f>
        <v>7</v>
      </c>
      <c r="U159" s="107">
        <f>'Council Raw Data'!U159</f>
        <v>0</v>
      </c>
      <c r="V159" s="106">
        <f>'Council Raw Data'!V159</f>
        <v>0</v>
      </c>
      <c r="W159" s="106">
        <f>'Council Raw Data'!W159</f>
        <v>7</v>
      </c>
      <c r="X159" s="106" t="str">
        <f>'Council Raw Data'!X159</f>
        <v>YES</v>
      </c>
      <c r="Y159" s="106"/>
      <c r="Z159" s="106"/>
      <c r="AA159" s="106"/>
      <c r="AB159" s="106"/>
      <c r="AC159" s="106" t="str">
        <f>'Council Raw Data'!Y159</f>
        <v>Not Compliant</v>
      </c>
      <c r="AD159" s="103" t="str">
        <f>IF('Council Raw Data'!Z159="","NO",'Council Raw Data'!Z159)</f>
        <v>YES</v>
      </c>
      <c r="AE159" s="103" t="str">
        <f>IF('Council Raw Data'!AA159="","NO",'Council Raw Data'!AA159)</f>
        <v>NO</v>
      </c>
      <c r="AF159" s="103" t="str">
        <f>IF('Council Raw Data'!AB159="","NO",'Council Raw Data'!AB159)</f>
        <v>NO</v>
      </c>
      <c r="AG159" s="103" t="str">
        <f>IF('Council Raw Data'!AC159="","NO",'Council Raw Data'!AC159)</f>
        <v>NO</v>
      </c>
      <c r="AH159" s="106" t="str">
        <f>'Council Raw Data'!AD159</f>
        <v>M</v>
      </c>
      <c r="AI159" s="106" t="str">
        <f>'Council Raw Data'!AE159</f>
        <v>Neil Pfeifer</v>
      </c>
      <c r="AJ159" s="106" t="str">
        <f>'Council Raw Data'!AF159</f>
        <v>neil.pfeifer@kofc.org</v>
      </c>
      <c r="AK159" s="106" t="str">
        <f>'Council Raw Data'!AG159</f>
        <v>Jared Heinen</v>
      </c>
      <c r="AL159" s="108" t="str">
        <f>'Council Raw Data'!AH159</f>
        <v>jared.heinen@kofc.org</v>
      </c>
    </row>
    <row r="160" spans="1:38">
      <c r="A160" s="109">
        <f>'Council Raw Data'!A160</f>
        <v>15101</v>
      </c>
      <c r="B160" s="109" t="str">
        <f>'Council Raw Data'!B160</f>
        <v>Omaha</v>
      </c>
      <c r="C160" s="109" t="str">
        <f>'Council Raw Data'!C160</f>
        <v>Nebraska</v>
      </c>
      <c r="D160" s="109" t="str">
        <f>'Council Raw Data'!D160</f>
        <v>US</v>
      </c>
      <c r="E160" s="109">
        <f>'Council Raw Data'!E160</f>
        <v>34</v>
      </c>
      <c r="F160" s="109" t="str">
        <f>'Council Raw Data'!F160</f>
        <v>0</v>
      </c>
      <c r="G160" s="109" t="str">
        <f>'Council Raw Data'!G160</f>
        <v>Region 7</v>
      </c>
      <c r="H160" s="109" t="str">
        <f>'Council Raw Data'!H160</f>
        <v>A</v>
      </c>
      <c r="I160" s="109" t="str">
        <f>'Council Raw Data'!I160</f>
        <v>Regular</v>
      </c>
      <c r="J160" s="109" t="str">
        <f>'Council Raw Data'!J160</f>
        <v>E</v>
      </c>
      <c r="K160" s="109">
        <f>'Council Raw Data'!K160</f>
        <v>5</v>
      </c>
      <c r="L160" s="110">
        <f>'Council Raw Data'!L160</f>
        <v>0</v>
      </c>
      <c r="M160" s="109">
        <f>'Council Raw Data'!M160</f>
        <v>0</v>
      </c>
      <c r="N160" s="109">
        <f>'Council Raw Data'!N160</f>
        <v>5</v>
      </c>
      <c r="O160" s="109" t="str">
        <f>'Council Raw Data'!O160</f>
        <v>NO</v>
      </c>
      <c r="P160" s="109" t="str">
        <f>'Council Raw Data'!P160</f>
        <v>YES</v>
      </c>
      <c r="Q160" s="109" t="str">
        <f>'Council Raw Data'!Q160</f>
        <v>YES</v>
      </c>
      <c r="R160" s="109" t="str">
        <f>'Council Raw Data'!R160</f>
        <v>NO</v>
      </c>
      <c r="S160" s="109" t="str">
        <f>'Council Raw Data'!S160</f>
        <v>YES</v>
      </c>
      <c r="T160" s="109">
        <f>'Council Raw Data'!T160</f>
        <v>5</v>
      </c>
      <c r="U160" s="110">
        <f>'Council Raw Data'!U160</f>
        <v>0</v>
      </c>
      <c r="V160" s="109">
        <f>'Council Raw Data'!V160</f>
        <v>0</v>
      </c>
      <c r="W160" s="109">
        <f>'Council Raw Data'!W160</f>
        <v>5</v>
      </c>
      <c r="X160" s="109" t="str">
        <f>'Council Raw Data'!X160</f>
        <v>YES</v>
      </c>
      <c r="Y160" s="109"/>
      <c r="Z160" s="109"/>
      <c r="AA160" s="109"/>
      <c r="AB160" s="109"/>
      <c r="AC160" s="109" t="str">
        <f>'Council Raw Data'!Y160</f>
        <v>Compliant</v>
      </c>
      <c r="AD160" s="103" t="str">
        <f>IF('Council Raw Data'!Z160="","NO",'Council Raw Data'!Z160)</f>
        <v>NO</v>
      </c>
      <c r="AE160" s="103" t="str">
        <f>IF('Council Raw Data'!AA160="","NO",'Council Raw Data'!AA160)</f>
        <v>NO</v>
      </c>
      <c r="AF160" s="103" t="str">
        <f>IF('Council Raw Data'!AB160="","NO",'Council Raw Data'!AB160)</f>
        <v>NO</v>
      </c>
      <c r="AG160" s="103" t="str">
        <f>IF('Council Raw Data'!AC160="","NO",'Council Raw Data'!AC160)</f>
        <v>NO</v>
      </c>
      <c r="AH160" s="109" t="str">
        <f>'Council Raw Data'!AD160</f>
        <v/>
      </c>
      <c r="AI160" s="109" t="str">
        <f>'Council Raw Data'!AE160</f>
        <v>Neil Pfeifer</v>
      </c>
      <c r="AJ160" s="109" t="str">
        <f>'Council Raw Data'!AF160</f>
        <v>neil.pfeifer@kofc.org</v>
      </c>
      <c r="AK160" s="109" t="str">
        <f>'Council Raw Data'!AG160</f>
        <v>Jared Heinen</v>
      </c>
      <c r="AL160" s="111" t="str">
        <f>'Council Raw Data'!AH160</f>
        <v>jared.heinen@kofc.org</v>
      </c>
    </row>
    <row r="161" spans="1:38">
      <c r="A161" s="106">
        <f>'Council Raw Data'!A161</f>
        <v>15407</v>
      </c>
      <c r="B161" s="106" t="str">
        <f>'Council Raw Data'!B161</f>
        <v>Lincoln</v>
      </c>
      <c r="C161" s="106" t="str">
        <f>'Council Raw Data'!C161</f>
        <v>Nebraska</v>
      </c>
      <c r="D161" s="106" t="str">
        <f>'Council Raw Data'!D161</f>
        <v>US</v>
      </c>
      <c r="E161" s="106">
        <f>'Council Raw Data'!E161</f>
        <v>10</v>
      </c>
      <c r="F161" s="106" t="str">
        <f>'Council Raw Data'!F161</f>
        <v>595</v>
      </c>
      <c r="G161" s="106" t="str">
        <f>'Council Raw Data'!G161</f>
        <v>Region 1</v>
      </c>
      <c r="H161" s="106" t="str">
        <f>'Council Raw Data'!H161</f>
        <v>P</v>
      </c>
      <c r="I161" s="106" t="str">
        <f>'Council Raw Data'!I161</f>
        <v>Regular</v>
      </c>
      <c r="J161" s="106" t="str">
        <f>'Council Raw Data'!J161</f>
        <v>E</v>
      </c>
      <c r="K161" s="106">
        <f>'Council Raw Data'!K161</f>
        <v>5</v>
      </c>
      <c r="L161" s="107">
        <f>'Council Raw Data'!L161</f>
        <v>0</v>
      </c>
      <c r="M161" s="106">
        <f>'Council Raw Data'!M161</f>
        <v>0</v>
      </c>
      <c r="N161" s="106">
        <f>'Council Raw Data'!N161</f>
        <v>5</v>
      </c>
      <c r="O161" s="106" t="str">
        <f>'Council Raw Data'!O161</f>
        <v>NO</v>
      </c>
      <c r="P161" s="106" t="str">
        <f>'Council Raw Data'!P161</f>
        <v>YES</v>
      </c>
      <c r="Q161" s="106" t="str">
        <f>'Council Raw Data'!Q161</f>
        <v>NO</v>
      </c>
      <c r="R161" s="106" t="str">
        <f>'Council Raw Data'!R161</f>
        <v>NO</v>
      </c>
      <c r="S161" s="106" t="str">
        <f>'Council Raw Data'!S161</f>
        <v>YES</v>
      </c>
      <c r="T161" s="106">
        <f>'Council Raw Data'!T161</f>
        <v>5</v>
      </c>
      <c r="U161" s="107">
        <f>'Council Raw Data'!U161</f>
        <v>0</v>
      </c>
      <c r="V161" s="106">
        <f>'Council Raw Data'!V161</f>
        <v>0</v>
      </c>
      <c r="W161" s="106">
        <f>'Council Raw Data'!W161</f>
        <v>5</v>
      </c>
      <c r="X161" s="106" t="str">
        <f>'Council Raw Data'!X161</f>
        <v>YES</v>
      </c>
      <c r="Y161" s="106"/>
      <c r="Z161" s="106"/>
      <c r="AA161" s="106"/>
      <c r="AB161" s="106"/>
      <c r="AC161" s="106" t="str">
        <f>'Council Raw Data'!Y161</f>
        <v>Not Compliant</v>
      </c>
      <c r="AD161" s="103" t="str">
        <f>IF('Council Raw Data'!Z161="","NO",'Council Raw Data'!Z161)</f>
        <v>NO</v>
      </c>
      <c r="AE161" s="103" t="str">
        <f>IF('Council Raw Data'!AA161="","NO",'Council Raw Data'!AA161)</f>
        <v>NO</v>
      </c>
      <c r="AF161" s="103" t="str">
        <f>IF('Council Raw Data'!AB161="","NO",'Council Raw Data'!AB161)</f>
        <v>NO</v>
      </c>
      <c r="AG161" s="103" t="str">
        <f>IF('Council Raw Data'!AC161="","NO",'Council Raw Data'!AC161)</f>
        <v>NO</v>
      </c>
      <c r="AH161" s="106" t="str">
        <f>'Council Raw Data'!AD161</f>
        <v/>
      </c>
      <c r="AI161" s="106" t="str">
        <f>'Council Raw Data'!AE161</f>
        <v>Anthony Swanson</v>
      </c>
      <c r="AJ161" s="106" t="str">
        <f>'Council Raw Data'!AF161</f>
        <v>anthony.swanson@kofc.org</v>
      </c>
      <c r="AK161" s="106" t="str">
        <f>'Council Raw Data'!AG161</f>
        <v>Tanner Lockhorn</v>
      </c>
      <c r="AL161" s="108" t="str">
        <f>'Council Raw Data'!AH161</f>
        <v>tanner.lockhorn@kofc.org</v>
      </c>
    </row>
    <row r="162" spans="1:38">
      <c r="A162" s="109">
        <f>'Council Raw Data'!A162</f>
        <v>15647</v>
      </c>
      <c r="B162" s="109" t="str">
        <f>'Council Raw Data'!B162</f>
        <v>Davey</v>
      </c>
      <c r="C162" s="109" t="str">
        <f>'Council Raw Data'!C162</f>
        <v>Nebraska</v>
      </c>
      <c r="D162" s="109" t="str">
        <f>'Council Raw Data'!D162</f>
        <v>US</v>
      </c>
      <c r="E162" s="109">
        <f>'Council Raw Data'!E162</f>
        <v>37</v>
      </c>
      <c r="F162" s="109" t="str">
        <f>'Council Raw Data'!F162</f>
        <v>0</v>
      </c>
      <c r="G162" s="109" t="str">
        <f>'Council Raw Data'!G162</f>
        <v>Region 1</v>
      </c>
      <c r="H162" s="109" t="str">
        <f>'Council Raw Data'!H162</f>
        <v>A</v>
      </c>
      <c r="I162" s="109" t="str">
        <f>'Council Raw Data'!I162</f>
        <v>Regular</v>
      </c>
      <c r="J162" s="109" t="str">
        <f>'Council Raw Data'!J162</f>
        <v>E</v>
      </c>
      <c r="K162" s="109">
        <f>'Council Raw Data'!K162</f>
        <v>5</v>
      </c>
      <c r="L162" s="110">
        <f>'Council Raw Data'!L162</f>
        <v>0</v>
      </c>
      <c r="M162" s="109">
        <f>'Council Raw Data'!M162</f>
        <v>0</v>
      </c>
      <c r="N162" s="109">
        <f>'Council Raw Data'!N162</f>
        <v>5</v>
      </c>
      <c r="O162" s="109" t="str">
        <f>'Council Raw Data'!O162</f>
        <v>NO</v>
      </c>
      <c r="P162" s="109" t="str">
        <f>'Council Raw Data'!P162</f>
        <v>YES</v>
      </c>
      <c r="Q162" s="109" t="str">
        <f>'Council Raw Data'!Q162</f>
        <v>YES</v>
      </c>
      <c r="R162" s="109" t="str">
        <f>'Council Raw Data'!R162</f>
        <v>NO</v>
      </c>
      <c r="S162" s="109" t="str">
        <f>'Council Raw Data'!S162</f>
        <v>NO</v>
      </c>
      <c r="T162" s="109">
        <f>'Council Raw Data'!T162</f>
        <v>5</v>
      </c>
      <c r="U162" s="110">
        <f>'Council Raw Data'!U162</f>
        <v>0</v>
      </c>
      <c r="V162" s="109">
        <f>'Council Raw Data'!V162</f>
        <v>0</v>
      </c>
      <c r="W162" s="109">
        <f>'Council Raw Data'!W162</f>
        <v>5</v>
      </c>
      <c r="X162" s="109" t="str">
        <f>'Council Raw Data'!X162</f>
        <v>NO</v>
      </c>
      <c r="Y162" s="109"/>
      <c r="Z162" s="109"/>
      <c r="AA162" s="109"/>
      <c r="AB162" s="109"/>
      <c r="AC162" s="109" t="str">
        <f>'Council Raw Data'!Y162</f>
        <v>Compliant</v>
      </c>
      <c r="AD162" s="103" t="str">
        <f>IF('Council Raw Data'!Z162="","NO",'Council Raw Data'!Z162)</f>
        <v>NO</v>
      </c>
      <c r="AE162" s="103" t="str">
        <f>IF('Council Raw Data'!AA162="","NO",'Council Raw Data'!AA162)</f>
        <v>NO</v>
      </c>
      <c r="AF162" s="103" t="str">
        <f>IF('Council Raw Data'!AB162="","NO",'Council Raw Data'!AB162)</f>
        <v>NO</v>
      </c>
      <c r="AG162" s="103" t="str">
        <f>IF('Council Raw Data'!AC162="","NO",'Council Raw Data'!AC162)</f>
        <v>NO</v>
      </c>
      <c r="AH162" s="109" t="str">
        <f>'Council Raw Data'!AD162</f>
        <v/>
      </c>
      <c r="AI162" s="109" t="str">
        <f>'Council Raw Data'!AE162</f>
        <v>Anthony Swanson</v>
      </c>
      <c r="AJ162" s="109" t="str">
        <f>'Council Raw Data'!AF162</f>
        <v>anthony.swanson@kofc.org</v>
      </c>
      <c r="AK162" s="109" t="str">
        <f>'Council Raw Data'!AG162</f>
        <v>Ian Ollis</v>
      </c>
      <c r="AL162" s="111" t="str">
        <f>'Council Raw Data'!AH162</f>
        <v>ian.ollis@kofc.org</v>
      </c>
    </row>
    <row r="163" spans="1:38">
      <c r="A163" s="106">
        <f>'Council Raw Data'!A163</f>
        <v>15869</v>
      </c>
      <c r="B163" s="106" t="str">
        <f>'Council Raw Data'!B163</f>
        <v>Odell</v>
      </c>
      <c r="C163" s="106" t="str">
        <f>'Council Raw Data'!C163</f>
        <v>Nebraska</v>
      </c>
      <c r="D163" s="106" t="str">
        <f>'Council Raw Data'!D163</f>
        <v>US</v>
      </c>
      <c r="E163" s="106">
        <f>'Council Raw Data'!E163</f>
        <v>8</v>
      </c>
      <c r="F163" s="106" t="str">
        <f>'Council Raw Data'!F163</f>
        <v>3146</v>
      </c>
      <c r="G163" s="106" t="str">
        <f>'Council Raw Data'!G163</f>
        <v>Region 1</v>
      </c>
      <c r="H163" s="106" t="str">
        <f>'Council Raw Data'!H163</f>
        <v>A</v>
      </c>
      <c r="I163" s="106" t="str">
        <f>'Council Raw Data'!I163</f>
        <v>Regular</v>
      </c>
      <c r="J163" s="106" t="str">
        <f>'Council Raw Data'!J163</f>
        <v>E</v>
      </c>
      <c r="K163" s="106">
        <f>'Council Raw Data'!K163</f>
        <v>5</v>
      </c>
      <c r="L163" s="107">
        <f>'Council Raw Data'!L163</f>
        <v>0</v>
      </c>
      <c r="M163" s="106">
        <f>'Council Raw Data'!M163</f>
        <v>0</v>
      </c>
      <c r="N163" s="106">
        <f>'Council Raw Data'!N163</f>
        <v>5</v>
      </c>
      <c r="O163" s="106" t="str">
        <f>'Council Raw Data'!O163</f>
        <v>NO</v>
      </c>
      <c r="P163" s="106" t="str">
        <f>'Council Raw Data'!P163</f>
        <v>NO</v>
      </c>
      <c r="Q163" s="106" t="str">
        <f>'Council Raw Data'!Q163</f>
        <v>NO</v>
      </c>
      <c r="R163" s="106" t="str">
        <f>'Council Raw Data'!R163</f>
        <v>NO</v>
      </c>
      <c r="S163" s="106" t="str">
        <f>'Council Raw Data'!S163</f>
        <v>NO</v>
      </c>
      <c r="T163" s="106">
        <f>'Council Raw Data'!T163</f>
        <v>5</v>
      </c>
      <c r="U163" s="107">
        <f>'Council Raw Data'!U163</f>
        <v>0</v>
      </c>
      <c r="V163" s="106">
        <f>'Council Raw Data'!V163</f>
        <v>0</v>
      </c>
      <c r="W163" s="106">
        <f>'Council Raw Data'!W163</f>
        <v>5</v>
      </c>
      <c r="X163" s="106" t="str">
        <f>'Council Raw Data'!X163</f>
        <v>YES</v>
      </c>
      <c r="Y163" s="106"/>
      <c r="Z163" s="106"/>
      <c r="AA163" s="106"/>
      <c r="AB163" s="106"/>
      <c r="AC163" s="106" t="str">
        <f>'Council Raw Data'!Y163</f>
        <v>Not Compliant</v>
      </c>
      <c r="AD163" s="103" t="str">
        <f>IF('Council Raw Data'!Z163="","NO",'Council Raw Data'!Z163)</f>
        <v>NO</v>
      </c>
      <c r="AE163" s="103" t="str">
        <f>IF('Council Raw Data'!AA163="","NO",'Council Raw Data'!AA163)</f>
        <v>NO</v>
      </c>
      <c r="AF163" s="103" t="str">
        <f>IF('Council Raw Data'!AB163="","NO",'Council Raw Data'!AB163)</f>
        <v>NO</v>
      </c>
      <c r="AG163" s="103" t="str">
        <f>IF('Council Raw Data'!AC163="","NO",'Council Raw Data'!AC163)</f>
        <v>NO</v>
      </c>
      <c r="AH163" s="106" t="str">
        <f>'Council Raw Data'!AD163</f>
        <v/>
      </c>
      <c r="AI163" s="106" t="str">
        <f>'Council Raw Data'!AE163</f>
        <v>Anthony Swanson</v>
      </c>
      <c r="AJ163" s="106" t="str">
        <f>'Council Raw Data'!AF163</f>
        <v>anthony.swanson@kofc.org</v>
      </c>
      <c r="AK163" s="106" t="str">
        <f>'Council Raw Data'!AG163</f>
        <v>Ian Ollis</v>
      </c>
      <c r="AL163" s="108" t="str">
        <f>'Council Raw Data'!AH163</f>
        <v>ian.ollis@kofc.org</v>
      </c>
    </row>
    <row r="164" spans="1:38">
      <c r="A164" s="109">
        <f>'Council Raw Data'!A164</f>
        <v>15944</v>
      </c>
      <c r="B164" s="109" t="str">
        <f>'Council Raw Data'!B164</f>
        <v>Bellwood</v>
      </c>
      <c r="C164" s="109" t="str">
        <f>'Council Raw Data'!C164</f>
        <v>Nebraska</v>
      </c>
      <c r="D164" s="109" t="str">
        <f>'Council Raw Data'!D164</f>
        <v>US</v>
      </c>
      <c r="E164" s="109">
        <f>'Council Raw Data'!E164</f>
        <v>36</v>
      </c>
      <c r="F164" s="109" t="str">
        <f>'Council Raw Data'!F164</f>
        <v>0</v>
      </c>
      <c r="G164" s="109" t="str">
        <f>'Council Raw Data'!G164</f>
        <v>Region 2</v>
      </c>
      <c r="H164" s="109" t="str">
        <f>'Council Raw Data'!H164</f>
        <v>A</v>
      </c>
      <c r="I164" s="109" t="str">
        <f>'Council Raw Data'!I164</f>
        <v>Regular</v>
      </c>
      <c r="J164" s="109" t="str">
        <f>'Council Raw Data'!J164</f>
        <v>E</v>
      </c>
      <c r="K164" s="109">
        <f>'Council Raw Data'!K164</f>
        <v>5</v>
      </c>
      <c r="L164" s="110">
        <f>'Council Raw Data'!L164</f>
        <v>0</v>
      </c>
      <c r="M164" s="109">
        <f>'Council Raw Data'!M164</f>
        <v>0</v>
      </c>
      <c r="N164" s="109">
        <f>'Council Raw Data'!N164</f>
        <v>5</v>
      </c>
      <c r="O164" s="109" t="str">
        <f>'Council Raw Data'!O164</f>
        <v>NO</v>
      </c>
      <c r="P164" s="109" t="str">
        <f>'Council Raw Data'!P164</f>
        <v>YES</v>
      </c>
      <c r="Q164" s="109" t="str">
        <f>'Council Raw Data'!Q164</f>
        <v>YES</v>
      </c>
      <c r="R164" s="109" t="str">
        <f>'Council Raw Data'!R164</f>
        <v>NO</v>
      </c>
      <c r="S164" s="109" t="str">
        <f>'Council Raw Data'!S164</f>
        <v>YES</v>
      </c>
      <c r="T164" s="109">
        <f>'Council Raw Data'!T164</f>
        <v>5</v>
      </c>
      <c r="U164" s="110">
        <f>'Council Raw Data'!U164</f>
        <v>0</v>
      </c>
      <c r="V164" s="109">
        <f>'Council Raw Data'!V164</f>
        <v>0</v>
      </c>
      <c r="W164" s="109">
        <f>'Council Raw Data'!W164</f>
        <v>5</v>
      </c>
      <c r="X164" s="109" t="str">
        <f>'Council Raw Data'!X164</f>
        <v>YES</v>
      </c>
      <c r="Y164" s="109"/>
      <c r="Z164" s="109"/>
      <c r="AA164" s="109"/>
      <c r="AB164" s="109"/>
      <c r="AC164" s="109" t="str">
        <f>'Council Raw Data'!Y164</f>
        <v>Not Compliant</v>
      </c>
      <c r="AD164" s="103" t="str">
        <f>IF('Council Raw Data'!Z164="","NO",'Council Raw Data'!Z164)</f>
        <v>NO</v>
      </c>
      <c r="AE164" s="103" t="str">
        <f>IF('Council Raw Data'!AA164="","NO",'Council Raw Data'!AA164)</f>
        <v>NO</v>
      </c>
      <c r="AF164" s="103" t="str">
        <f>IF('Council Raw Data'!AB164="","NO",'Council Raw Data'!AB164)</f>
        <v>NO</v>
      </c>
      <c r="AG164" s="103" t="str">
        <f>IF('Council Raw Data'!AC164="","NO",'Council Raw Data'!AC164)</f>
        <v>NO</v>
      </c>
      <c r="AH164" s="109" t="str">
        <f>'Council Raw Data'!AD164</f>
        <v/>
      </c>
      <c r="AI164" s="109" t="str">
        <f>'Council Raw Data'!AE164</f>
        <v>Neil Pfeifer</v>
      </c>
      <c r="AJ164" s="109" t="str">
        <f>'Council Raw Data'!AF164</f>
        <v>neil.pfeifer@kofc.org</v>
      </c>
      <c r="AK164" s="109" t="str">
        <f>'Council Raw Data'!AG164</f>
        <v>Roy Metter</v>
      </c>
      <c r="AL164" s="111" t="str">
        <f>'Council Raw Data'!AH164</f>
        <v>roy.metter@kofc.org</v>
      </c>
    </row>
    <row r="165" spans="1:38">
      <c r="A165" s="106">
        <f>'Council Raw Data'!A165</f>
        <v>16680</v>
      </c>
      <c r="B165" s="106" t="str">
        <f>'Council Raw Data'!B165</f>
        <v>Omaha</v>
      </c>
      <c r="C165" s="106" t="str">
        <f>'Council Raw Data'!C165</f>
        <v>Nebraska</v>
      </c>
      <c r="D165" s="106" t="str">
        <f>'Council Raw Data'!D165</f>
        <v>US</v>
      </c>
      <c r="E165" s="106">
        <f>'Council Raw Data'!E165</f>
        <v>5</v>
      </c>
      <c r="F165" s="106" t="str">
        <f>'Council Raw Data'!F165</f>
        <v>594</v>
      </c>
      <c r="G165" s="106" t="str">
        <f>'Council Raw Data'!G165</f>
        <v>Region 8</v>
      </c>
      <c r="H165" s="106" t="str">
        <f>'Council Raw Data'!H165</f>
        <v>A</v>
      </c>
      <c r="I165" s="106" t="str">
        <f>'Council Raw Data'!I165</f>
        <v>College</v>
      </c>
      <c r="J165" s="106" t="str">
        <f>'Council Raw Data'!J165</f>
        <v>E</v>
      </c>
      <c r="K165" s="106">
        <f>'Council Raw Data'!K165</f>
        <v>7</v>
      </c>
      <c r="L165" s="107">
        <f>'Council Raw Data'!L165</f>
        <v>0.5714285714285714</v>
      </c>
      <c r="M165" s="106">
        <f>'Council Raw Data'!M165</f>
        <v>4</v>
      </c>
      <c r="N165" s="106">
        <f>'Council Raw Data'!N165</f>
        <v>3</v>
      </c>
      <c r="O165" s="106" t="str">
        <f>'Council Raw Data'!O165</f>
        <v>NO</v>
      </c>
      <c r="P165" s="106" t="str">
        <f>'Council Raw Data'!P165</f>
        <v>YES</v>
      </c>
      <c r="Q165" s="106" t="str">
        <f>'Council Raw Data'!Q165</f>
        <v>YES</v>
      </c>
      <c r="R165" s="106" t="str">
        <f>'Council Raw Data'!R165</f>
        <v>NO</v>
      </c>
      <c r="S165" s="106" t="str">
        <f>'Council Raw Data'!S165</f>
        <v>NO</v>
      </c>
      <c r="T165" s="106">
        <f>'Council Raw Data'!T165</f>
        <v>11</v>
      </c>
      <c r="U165" s="107">
        <f>'Council Raw Data'!U165</f>
        <v>0</v>
      </c>
      <c r="V165" s="106">
        <f>'Council Raw Data'!V165</f>
        <v>0</v>
      </c>
      <c r="W165" s="106">
        <f>'Council Raw Data'!W165</f>
        <v>11</v>
      </c>
      <c r="X165" s="106" t="str">
        <f>'Council Raw Data'!X165</f>
        <v>YES</v>
      </c>
      <c r="Y165" s="106"/>
      <c r="Z165" s="106"/>
      <c r="AA165" s="106"/>
      <c r="AB165" s="106"/>
      <c r="AC165" s="106" t="str">
        <f>'Council Raw Data'!Y165</f>
        <v>Not Compliant</v>
      </c>
      <c r="AD165" s="103" t="str">
        <f>IF('Council Raw Data'!Z165="","NO",'Council Raw Data'!Z165)</f>
        <v>NO</v>
      </c>
      <c r="AE165" s="103" t="str">
        <f>IF('Council Raw Data'!AA165="","NO",'Council Raw Data'!AA165)</f>
        <v>NO</v>
      </c>
      <c r="AF165" s="103" t="str">
        <f>IF('Council Raw Data'!AB165="","NO",'Council Raw Data'!AB165)</f>
        <v>NO</v>
      </c>
      <c r="AG165" s="103" t="str">
        <f>IF('Council Raw Data'!AC165="","NO",'Council Raw Data'!AC165)</f>
        <v>NO</v>
      </c>
      <c r="AH165" s="106" t="str">
        <f>'Council Raw Data'!AD165</f>
        <v/>
      </c>
      <c r="AI165" s="106" t="str">
        <f>'Council Raw Data'!AE165</f>
        <v>Neil Pfeifer</v>
      </c>
      <c r="AJ165" s="106" t="str">
        <f>'Council Raw Data'!AF165</f>
        <v>neil.pfeifer@kofc.org</v>
      </c>
      <c r="AK165" s="106" t="str">
        <f>'Council Raw Data'!AG165</f>
        <v>Timothy Nowak</v>
      </c>
      <c r="AL165" s="108" t="str">
        <f>'Council Raw Data'!AH165</f>
        <v>timothy.nowak@kofc.org</v>
      </c>
    </row>
    <row r="166" spans="1:38">
      <c r="A166" s="109">
        <f>'Council Raw Data'!A166</f>
        <v>16878</v>
      </c>
      <c r="B166" s="109" t="str">
        <f>'Council Raw Data'!B166</f>
        <v>Lincoln</v>
      </c>
      <c r="C166" s="109" t="str">
        <f>'Council Raw Data'!C166</f>
        <v>Nebraska</v>
      </c>
      <c r="D166" s="109" t="str">
        <f>'Council Raw Data'!D166</f>
        <v>US</v>
      </c>
      <c r="E166" s="109">
        <f>'Council Raw Data'!E166</f>
        <v>9</v>
      </c>
      <c r="F166" s="109" t="str">
        <f>'Council Raw Data'!F166</f>
        <v>3640</v>
      </c>
      <c r="G166" s="109" t="str">
        <f>'Council Raw Data'!G166</f>
        <v>Region 1</v>
      </c>
      <c r="H166" s="109" t="str">
        <f>'Council Raw Data'!H166</f>
        <v>P</v>
      </c>
      <c r="I166" s="109" t="str">
        <f>'Council Raw Data'!I166</f>
        <v>Regular</v>
      </c>
      <c r="J166" s="109" t="str">
        <f>'Council Raw Data'!J166</f>
        <v>E</v>
      </c>
      <c r="K166" s="109">
        <f>'Council Raw Data'!K166</f>
        <v>5</v>
      </c>
      <c r="L166" s="110">
        <f>'Council Raw Data'!L166</f>
        <v>0</v>
      </c>
      <c r="M166" s="109">
        <f>'Council Raw Data'!M166</f>
        <v>0</v>
      </c>
      <c r="N166" s="109">
        <f>'Council Raw Data'!N166</f>
        <v>5</v>
      </c>
      <c r="O166" s="109" t="str">
        <f>'Council Raw Data'!O166</f>
        <v>NO</v>
      </c>
      <c r="P166" s="109" t="str">
        <f>'Council Raw Data'!P166</f>
        <v>YES</v>
      </c>
      <c r="Q166" s="109" t="str">
        <f>'Council Raw Data'!Q166</f>
        <v>YES</v>
      </c>
      <c r="R166" s="109" t="str">
        <f>'Council Raw Data'!R166</f>
        <v>NO</v>
      </c>
      <c r="S166" s="109" t="str">
        <f>'Council Raw Data'!S166</f>
        <v>YES</v>
      </c>
      <c r="T166" s="109">
        <f>'Council Raw Data'!T166</f>
        <v>5</v>
      </c>
      <c r="U166" s="110">
        <f>'Council Raw Data'!U166</f>
        <v>0</v>
      </c>
      <c r="V166" s="109">
        <f>'Council Raw Data'!V166</f>
        <v>0</v>
      </c>
      <c r="W166" s="109">
        <f>'Council Raw Data'!W166</f>
        <v>5</v>
      </c>
      <c r="X166" s="109" t="str">
        <f>'Council Raw Data'!X166</f>
        <v>YES</v>
      </c>
      <c r="Y166" s="109"/>
      <c r="Z166" s="109"/>
      <c r="AA166" s="109"/>
      <c r="AB166" s="109"/>
      <c r="AC166" s="109" t="str">
        <f>'Council Raw Data'!Y166</f>
        <v>Not Compliant</v>
      </c>
      <c r="AD166" s="103" t="str">
        <f>IF('Council Raw Data'!Z166="","NO",'Council Raw Data'!Z166)</f>
        <v>NO</v>
      </c>
      <c r="AE166" s="103" t="str">
        <f>IF('Council Raw Data'!AA166="","NO",'Council Raw Data'!AA166)</f>
        <v>NO</v>
      </c>
      <c r="AF166" s="103" t="str">
        <f>IF('Council Raw Data'!AB166="","NO",'Council Raw Data'!AB166)</f>
        <v>NO</v>
      </c>
      <c r="AG166" s="103" t="str">
        <f>IF('Council Raw Data'!AC166="","NO",'Council Raw Data'!AC166)</f>
        <v>NO</v>
      </c>
      <c r="AH166" s="109" t="str">
        <f>'Council Raw Data'!AD166</f>
        <v/>
      </c>
      <c r="AI166" s="109" t="str">
        <f>'Council Raw Data'!AE166</f>
        <v>Anthony Swanson</v>
      </c>
      <c r="AJ166" s="109" t="str">
        <f>'Council Raw Data'!AF166</f>
        <v>anthony.swanson@kofc.org</v>
      </c>
      <c r="AK166" s="109" t="str">
        <f>'Council Raw Data'!AG166</f>
        <v>Anthony Swanson</v>
      </c>
      <c r="AL166" s="111" t="str">
        <f>'Council Raw Data'!AH166</f>
        <v>anthony.swanson@kofc.org</v>
      </c>
    </row>
    <row r="167" spans="1:38" ht="15" thickBot="1">
      <c r="A167" s="112">
        <f>'Council Raw Data'!A167</f>
        <v>18817</v>
      </c>
      <c r="B167" s="112" t="str">
        <f>'Council Raw Data'!B167</f>
        <v>Lincoln</v>
      </c>
      <c r="C167" s="112" t="str">
        <f>'Council Raw Data'!C167</f>
        <v>Nebraska</v>
      </c>
      <c r="D167" s="112" t="str">
        <f>'Council Raw Data'!D167</f>
        <v>US</v>
      </c>
      <c r="E167" s="112">
        <f>'Council Raw Data'!E167</f>
        <v>10</v>
      </c>
      <c r="F167" s="112" t="str">
        <f>'Council Raw Data'!F167</f>
        <v>0</v>
      </c>
      <c r="G167" s="112" t="str">
        <f>'Council Raw Data'!G167</f>
        <v>Region 1</v>
      </c>
      <c r="H167" s="112" t="str">
        <f>'Council Raw Data'!H167</f>
        <v>P</v>
      </c>
      <c r="I167" s="112" t="str">
        <f>'Council Raw Data'!I167</f>
        <v>Regular</v>
      </c>
      <c r="J167" s="112" t="str">
        <f>'Council Raw Data'!J167</f>
        <v>S</v>
      </c>
      <c r="K167" s="112">
        <f>'Council Raw Data'!K167</f>
        <v>5</v>
      </c>
      <c r="L167" s="113">
        <f>'Council Raw Data'!L167</f>
        <v>0.2</v>
      </c>
      <c r="M167" s="112">
        <f>'Council Raw Data'!M167</f>
        <v>1</v>
      </c>
      <c r="N167" s="112">
        <f>'Council Raw Data'!N167</f>
        <v>4</v>
      </c>
      <c r="O167" s="112" t="str">
        <f>'Council Raw Data'!O167</f>
        <v>NO</v>
      </c>
      <c r="P167" s="112" t="str">
        <f>'Council Raw Data'!P167</f>
        <v>YES</v>
      </c>
      <c r="Q167" s="112" t="str">
        <f>'Council Raw Data'!Q167</f>
        <v>YES</v>
      </c>
      <c r="R167" s="112" t="str">
        <f>'Council Raw Data'!R167</f>
        <v>NO</v>
      </c>
      <c r="S167" s="112" t="str">
        <f>'Council Raw Data'!S167</f>
        <v>NO</v>
      </c>
      <c r="T167" s="112">
        <f>'Council Raw Data'!T167</f>
        <v>5</v>
      </c>
      <c r="U167" s="113">
        <f>'Council Raw Data'!U167</f>
        <v>0</v>
      </c>
      <c r="V167" s="112">
        <f>'Council Raw Data'!V167</f>
        <v>0</v>
      </c>
      <c r="W167" s="112">
        <f>'Council Raw Data'!W167</f>
        <v>5</v>
      </c>
      <c r="X167" s="112" t="str">
        <f>'Council Raw Data'!X167</f>
        <v>YES</v>
      </c>
      <c r="Y167" s="112"/>
      <c r="Z167" s="112"/>
      <c r="AA167" s="112"/>
      <c r="AB167" s="112"/>
      <c r="AC167" s="112" t="str">
        <f>'Council Raw Data'!Y167</f>
        <v>Compliant</v>
      </c>
      <c r="AD167" s="103" t="str">
        <f>IF('Council Raw Data'!Z167="","NO",'Council Raw Data'!Z167)</f>
        <v>NO</v>
      </c>
      <c r="AE167" s="103" t="str">
        <f>IF('Council Raw Data'!AA167="","NO",'Council Raw Data'!AA167)</f>
        <v>NO</v>
      </c>
      <c r="AF167" s="103" t="str">
        <f>IF('Council Raw Data'!AB167="","NO",'Council Raw Data'!AB167)</f>
        <v>NO</v>
      </c>
      <c r="AG167" s="103" t="str">
        <f>IF('Council Raw Data'!AC167="","NO",'Council Raw Data'!AC167)</f>
        <v>NO</v>
      </c>
      <c r="AH167" s="112" t="str">
        <f>'Council Raw Data'!AD167</f>
        <v/>
      </c>
      <c r="AI167" s="112" t="str">
        <f>'Council Raw Data'!AE167</f>
        <v>Anthony Swanson</v>
      </c>
      <c r="AJ167" s="112" t="str">
        <f>'Council Raw Data'!AF167</f>
        <v>anthony.swanson@kofc.org</v>
      </c>
      <c r="AK167" s="112" t="str">
        <f>'Council Raw Data'!AG167</f>
        <v>Francisco Romero Carrasquillo</v>
      </c>
      <c r="AL167" s="114" t="str">
        <f>'Council Raw Data'!AH167</f>
        <v>francisco.romero@kofc.org</v>
      </c>
    </row>
  </sheetData>
  <sheetProtection algorithmName="SHA-512" hashValue="usZmkodQiQkpl6skw4Ib9tOIn9ZNwvoqTW4agY3Qw9eZT/buC6/0fwJEuVPp5ESSLaK9auxL9NWUXUIh4RmInw==" saltValue="Wr/6NtffKIc2jjMppMrDtA==" spinCount="100000" sheet="1" objects="1" scenarios="1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5D512-81B6-43B5-8C7B-7871047C5926}">
  <dimension ref="A1:R167"/>
  <sheetViews>
    <sheetView workbookViewId="0">
      <selection activeCell="L10" sqref="L10"/>
    </sheetView>
  </sheetViews>
  <sheetFormatPr defaultRowHeight="14.4"/>
  <cols>
    <col min="11" max="11" width="8.109375" style="12" bestFit="1" customWidth="1"/>
    <col min="12" max="12" width="21.77734375" style="12" bestFit="1" customWidth="1"/>
    <col min="15" max="15" width="6.6640625" style="12" bestFit="1" customWidth="1"/>
    <col min="16" max="16" width="19.88671875" style="12" bestFit="1" customWidth="1"/>
    <col min="17" max="17" width="9" style="12"/>
    <col min="18" max="18" width="16.88671875" style="12" bestFit="1" customWidth="1"/>
  </cols>
  <sheetData>
    <row r="1" spans="1:18">
      <c r="A1" s="12" t="s">
        <v>138</v>
      </c>
      <c r="B1" s="12"/>
      <c r="C1" s="12"/>
      <c r="D1" s="12"/>
      <c r="F1" s="30" t="s">
        <v>137</v>
      </c>
      <c r="I1" s="30" t="s">
        <v>138</v>
      </c>
      <c r="K1" s="12" t="s">
        <v>2247</v>
      </c>
      <c r="L1" s="12" t="s">
        <v>2248</v>
      </c>
      <c r="O1" s="12" t="s">
        <v>267</v>
      </c>
      <c r="P1" s="12" t="s">
        <v>2262</v>
      </c>
      <c r="Q1" s="12" t="s">
        <v>2247</v>
      </c>
      <c r="R1" s="12" t="s">
        <v>2410</v>
      </c>
    </row>
    <row r="2" spans="1:18">
      <c r="A2" s="31">
        <v>652</v>
      </c>
      <c r="B2" s="32">
        <v>32</v>
      </c>
      <c r="C2" s="12"/>
      <c r="D2" s="12">
        <v>1</v>
      </c>
      <c r="F2" s="32">
        <v>1</v>
      </c>
      <c r="G2" s="12">
        <f t="shared" ref="G2:G65" si="0">IF(NOT(F2=F1),1,G1+1)</f>
        <v>1</v>
      </c>
      <c r="H2" t="str">
        <f t="shared" ref="H2:H65" si="1">CONCATENATE(F2,"-",G2)</f>
        <v>1-1</v>
      </c>
      <c r="I2" s="31">
        <v>5287</v>
      </c>
      <c r="K2" s="12" t="s">
        <v>183</v>
      </c>
      <c r="L2" s="12" t="s">
        <v>2249</v>
      </c>
      <c r="O2" s="12">
        <v>1</v>
      </c>
      <c r="P2" s="12" t="s">
        <v>2265</v>
      </c>
      <c r="Q2" s="12">
        <v>8</v>
      </c>
      <c r="R2" s="12" t="str">
        <f>CONCATENATE("Region ",Q2)</f>
        <v>Region 8</v>
      </c>
    </row>
    <row r="3" spans="1:18">
      <c r="A3" s="31">
        <v>701</v>
      </c>
      <c r="B3" s="32">
        <v>26</v>
      </c>
      <c r="C3" s="12"/>
      <c r="D3" s="12">
        <v>2</v>
      </c>
      <c r="F3" s="32">
        <v>1</v>
      </c>
      <c r="G3" s="12">
        <f t="shared" si="0"/>
        <v>2</v>
      </c>
      <c r="H3" t="str">
        <f t="shared" si="1"/>
        <v>1-2</v>
      </c>
      <c r="I3" s="31">
        <v>10815</v>
      </c>
      <c r="K3" s="12" t="s">
        <v>187</v>
      </c>
      <c r="L3" s="12" t="s">
        <v>2250</v>
      </c>
      <c r="O3" s="12">
        <v>2</v>
      </c>
      <c r="P3" s="12" t="s">
        <v>2266</v>
      </c>
      <c r="Q3" s="12">
        <v>7</v>
      </c>
      <c r="R3" s="12" t="str">
        <f t="shared" ref="R3:R43" si="2">CONCATENATE("Region ",Q3)</f>
        <v>Region 7</v>
      </c>
    </row>
    <row r="4" spans="1:18">
      <c r="A4" s="31">
        <v>833</v>
      </c>
      <c r="B4" s="32">
        <v>9</v>
      </c>
      <c r="C4" s="12"/>
      <c r="D4" s="12">
        <v>3</v>
      </c>
      <c r="F4" s="32">
        <v>1</v>
      </c>
      <c r="G4" s="12">
        <f t="shared" si="0"/>
        <v>3</v>
      </c>
      <c r="H4" t="str">
        <f t="shared" si="1"/>
        <v>1-3</v>
      </c>
      <c r="I4" s="31">
        <v>13080</v>
      </c>
      <c r="K4" s="12" t="s">
        <v>177</v>
      </c>
      <c r="L4" s="12" t="s">
        <v>2251</v>
      </c>
      <c r="O4" s="12">
        <v>3</v>
      </c>
      <c r="P4" s="12" t="s">
        <v>2267</v>
      </c>
      <c r="Q4" s="12">
        <v>7</v>
      </c>
      <c r="R4" s="12" t="str">
        <f t="shared" si="2"/>
        <v>Region 7</v>
      </c>
    </row>
    <row r="5" spans="1:18">
      <c r="A5" s="31">
        <v>938</v>
      </c>
      <c r="B5" s="32">
        <v>19</v>
      </c>
      <c r="C5" s="12"/>
      <c r="D5" s="12">
        <v>4</v>
      </c>
      <c r="F5" s="32">
        <v>1</v>
      </c>
      <c r="G5" s="12">
        <f t="shared" si="0"/>
        <v>4</v>
      </c>
      <c r="H5" t="str">
        <f t="shared" si="1"/>
        <v>1-4</v>
      </c>
      <c r="I5" s="31">
        <v>13956</v>
      </c>
      <c r="K5" s="12" t="s">
        <v>195</v>
      </c>
      <c r="L5" s="12" t="s">
        <v>2252</v>
      </c>
      <c r="O5" s="12">
        <v>4</v>
      </c>
      <c r="P5" s="12" t="s">
        <v>2268</v>
      </c>
      <c r="Q5" s="12">
        <v>8</v>
      </c>
      <c r="R5" s="12" t="str">
        <f t="shared" si="2"/>
        <v>Region 8</v>
      </c>
    </row>
    <row r="6" spans="1:18">
      <c r="A6" s="31">
        <v>975</v>
      </c>
      <c r="B6" s="31">
        <v>31</v>
      </c>
      <c r="C6" s="12"/>
      <c r="D6" s="12">
        <v>5</v>
      </c>
      <c r="F6" s="32">
        <v>2</v>
      </c>
      <c r="G6" s="12">
        <f t="shared" si="0"/>
        <v>1</v>
      </c>
      <c r="H6" t="str">
        <f t="shared" si="1"/>
        <v>2-1</v>
      </c>
      <c r="I6" s="31">
        <v>5045</v>
      </c>
      <c r="K6" s="12" t="s">
        <v>199</v>
      </c>
      <c r="L6" s="12" t="s">
        <v>2253</v>
      </c>
      <c r="O6" s="12">
        <v>5</v>
      </c>
      <c r="P6" s="12" t="s">
        <v>2269</v>
      </c>
      <c r="Q6" s="12">
        <v>8</v>
      </c>
      <c r="R6" s="12" t="str">
        <f t="shared" si="2"/>
        <v>Region 8</v>
      </c>
    </row>
    <row r="7" spans="1:18">
      <c r="A7" s="31">
        <v>1123</v>
      </c>
      <c r="B7" s="31">
        <v>39</v>
      </c>
      <c r="C7" s="12"/>
      <c r="D7" s="12">
        <v>6</v>
      </c>
      <c r="F7" s="32">
        <v>2</v>
      </c>
      <c r="G7" s="12">
        <f t="shared" si="0"/>
        <v>2</v>
      </c>
      <c r="H7" t="str">
        <f t="shared" si="1"/>
        <v>2-2</v>
      </c>
      <c r="I7" s="31">
        <v>10108</v>
      </c>
      <c r="K7" s="12" t="s">
        <v>191</v>
      </c>
      <c r="L7" s="12" t="s">
        <v>2254</v>
      </c>
      <c r="O7" s="12">
        <v>6</v>
      </c>
      <c r="P7" s="12" t="s">
        <v>2270</v>
      </c>
      <c r="Q7" s="12">
        <v>7</v>
      </c>
      <c r="R7" s="12" t="str">
        <f t="shared" si="2"/>
        <v>Region 7</v>
      </c>
    </row>
    <row r="8" spans="1:18">
      <c r="A8" s="31">
        <v>1126</v>
      </c>
      <c r="B8" s="32">
        <v>30</v>
      </c>
      <c r="C8" s="12"/>
      <c r="D8" s="12">
        <v>7</v>
      </c>
      <c r="F8" s="32">
        <v>2</v>
      </c>
      <c r="G8" s="12">
        <f t="shared" si="0"/>
        <v>3</v>
      </c>
      <c r="H8" t="str">
        <f t="shared" si="1"/>
        <v>2-3</v>
      </c>
      <c r="I8" s="31">
        <v>10909</v>
      </c>
      <c r="K8" s="12" t="s">
        <v>211</v>
      </c>
      <c r="L8" s="12" t="s">
        <v>2255</v>
      </c>
      <c r="O8" s="12">
        <v>7</v>
      </c>
      <c r="P8" s="12" t="s">
        <v>2302</v>
      </c>
      <c r="Q8" s="12">
        <v>1</v>
      </c>
      <c r="R8" s="12" t="str">
        <f t="shared" si="2"/>
        <v>Region 1</v>
      </c>
    </row>
    <row r="9" spans="1:18">
      <c r="A9" s="31">
        <v>1128</v>
      </c>
      <c r="B9" s="31">
        <v>31</v>
      </c>
      <c r="C9" s="12"/>
      <c r="D9" s="12">
        <v>8</v>
      </c>
      <c r="F9" s="31">
        <v>2</v>
      </c>
      <c r="G9" s="12">
        <f t="shared" si="0"/>
        <v>4</v>
      </c>
      <c r="H9" t="str">
        <f t="shared" si="1"/>
        <v>2-4</v>
      </c>
      <c r="I9" s="31">
        <v>11700</v>
      </c>
      <c r="K9" s="12" t="s">
        <v>173</v>
      </c>
      <c r="L9" s="12" t="s">
        <v>2256</v>
      </c>
      <c r="O9" s="12">
        <v>8</v>
      </c>
      <c r="P9" s="12" t="s">
        <v>2271</v>
      </c>
      <c r="Q9" s="12">
        <v>1</v>
      </c>
      <c r="R9" s="12" t="str">
        <f t="shared" si="2"/>
        <v>Region 1</v>
      </c>
    </row>
    <row r="10" spans="1:18">
      <c r="A10" s="31">
        <v>1159</v>
      </c>
      <c r="B10" s="31">
        <v>22</v>
      </c>
      <c r="C10" s="12"/>
      <c r="D10" s="12">
        <v>9</v>
      </c>
      <c r="F10" s="32">
        <v>3</v>
      </c>
      <c r="G10" s="12">
        <f t="shared" si="0"/>
        <v>1</v>
      </c>
      <c r="H10" t="str">
        <f t="shared" si="1"/>
        <v>3-1</v>
      </c>
      <c r="I10" s="31">
        <v>9771</v>
      </c>
      <c r="O10" s="12">
        <v>9</v>
      </c>
      <c r="P10" s="12" t="s">
        <v>2263</v>
      </c>
      <c r="Q10" s="12">
        <v>1</v>
      </c>
      <c r="R10" s="12" t="str">
        <f t="shared" si="2"/>
        <v>Region 1</v>
      </c>
    </row>
    <row r="11" spans="1:18">
      <c r="A11" s="31">
        <v>1211</v>
      </c>
      <c r="B11" s="32">
        <v>28</v>
      </c>
      <c r="C11" s="12"/>
      <c r="D11" s="12">
        <v>10</v>
      </c>
      <c r="F11" s="32">
        <v>3</v>
      </c>
      <c r="G11" s="12">
        <f t="shared" si="0"/>
        <v>2</v>
      </c>
      <c r="H11" t="str">
        <f t="shared" si="1"/>
        <v>3-2</v>
      </c>
      <c r="I11" s="31">
        <v>9918</v>
      </c>
      <c r="O11" s="12">
        <v>10</v>
      </c>
      <c r="P11" s="12" t="s">
        <v>2272</v>
      </c>
      <c r="Q11" s="12">
        <v>1</v>
      </c>
      <c r="R11" s="12" t="str">
        <f t="shared" si="2"/>
        <v>Region 1</v>
      </c>
    </row>
    <row r="12" spans="1:18">
      <c r="A12" s="31">
        <v>1233</v>
      </c>
      <c r="B12" s="31">
        <v>16</v>
      </c>
      <c r="C12" s="12"/>
      <c r="D12" s="12">
        <v>11</v>
      </c>
      <c r="F12" s="32">
        <v>3</v>
      </c>
      <c r="G12" s="12">
        <f t="shared" si="0"/>
        <v>3</v>
      </c>
      <c r="H12" t="str">
        <f t="shared" si="1"/>
        <v>3-3</v>
      </c>
      <c r="I12" s="31">
        <v>10895</v>
      </c>
      <c r="O12" s="12">
        <v>11</v>
      </c>
      <c r="P12" s="12" t="s">
        <v>2273</v>
      </c>
      <c r="Q12" s="12">
        <v>4</v>
      </c>
      <c r="R12" s="12" t="str">
        <f t="shared" si="2"/>
        <v>Region 4</v>
      </c>
    </row>
    <row r="13" spans="1:18">
      <c r="A13" s="31">
        <v>1238</v>
      </c>
      <c r="B13" s="32">
        <v>17</v>
      </c>
      <c r="C13" s="12"/>
      <c r="D13" s="12">
        <v>12</v>
      </c>
      <c r="F13" s="31">
        <v>3</v>
      </c>
      <c r="G13" s="12">
        <f t="shared" si="0"/>
        <v>4</v>
      </c>
      <c r="H13" t="str">
        <f t="shared" si="1"/>
        <v>3-4</v>
      </c>
      <c r="I13" s="31">
        <v>11600</v>
      </c>
      <c r="O13" s="12">
        <v>12</v>
      </c>
      <c r="P13" s="12" t="s">
        <v>2264</v>
      </c>
      <c r="Q13" s="12">
        <v>4</v>
      </c>
      <c r="R13" s="12" t="str">
        <f t="shared" si="2"/>
        <v>Region 4</v>
      </c>
    </row>
    <row r="14" spans="1:18">
      <c r="A14" s="31">
        <v>1309</v>
      </c>
      <c r="B14" s="32">
        <v>15</v>
      </c>
      <c r="C14" s="12"/>
      <c r="D14" s="12">
        <v>13</v>
      </c>
      <c r="F14" s="32">
        <v>4</v>
      </c>
      <c r="G14" s="12">
        <f t="shared" si="0"/>
        <v>1</v>
      </c>
      <c r="H14" t="str">
        <f t="shared" si="1"/>
        <v>4-1</v>
      </c>
      <c r="I14" s="31">
        <v>7740</v>
      </c>
      <c r="O14" s="12">
        <v>13</v>
      </c>
      <c r="P14" s="12" t="s">
        <v>2274</v>
      </c>
      <c r="Q14" s="12">
        <v>7</v>
      </c>
      <c r="R14" s="12" t="str">
        <f t="shared" si="2"/>
        <v>Region 7</v>
      </c>
    </row>
    <row r="15" spans="1:18">
      <c r="A15" s="31">
        <v>1312</v>
      </c>
      <c r="B15" s="33">
        <v>21</v>
      </c>
      <c r="C15" s="12"/>
      <c r="D15" s="12">
        <v>14</v>
      </c>
      <c r="F15" s="32">
        <v>4</v>
      </c>
      <c r="G15" s="12">
        <f t="shared" si="0"/>
        <v>2</v>
      </c>
      <c r="H15" t="str">
        <f t="shared" si="1"/>
        <v>4-2</v>
      </c>
      <c r="I15" s="31">
        <v>10047</v>
      </c>
      <c r="O15" s="12">
        <v>14</v>
      </c>
      <c r="P15" s="12" t="s">
        <v>2275</v>
      </c>
      <c r="Q15" s="12">
        <v>3</v>
      </c>
      <c r="R15" s="12" t="str">
        <f t="shared" si="2"/>
        <v>Region 3</v>
      </c>
    </row>
    <row r="16" spans="1:18">
      <c r="A16" s="31">
        <v>1336</v>
      </c>
      <c r="B16" s="32">
        <v>7</v>
      </c>
      <c r="C16" s="12"/>
      <c r="D16" s="12">
        <v>15</v>
      </c>
      <c r="F16" s="32">
        <v>4</v>
      </c>
      <c r="G16" s="12">
        <f t="shared" si="0"/>
        <v>3</v>
      </c>
      <c r="H16" t="str">
        <f t="shared" si="1"/>
        <v>4-3</v>
      </c>
      <c r="I16" s="31">
        <v>10160</v>
      </c>
      <c r="O16" s="12">
        <v>15</v>
      </c>
      <c r="P16" s="12" t="s">
        <v>2276</v>
      </c>
      <c r="Q16" s="12">
        <v>3</v>
      </c>
      <c r="R16" s="12" t="str">
        <f t="shared" si="2"/>
        <v>Region 3</v>
      </c>
    </row>
    <row r="17" spans="1:18">
      <c r="A17" s="31">
        <v>1497</v>
      </c>
      <c r="B17" s="31">
        <v>13</v>
      </c>
      <c r="C17" s="12"/>
      <c r="D17" s="12">
        <v>16</v>
      </c>
      <c r="F17" s="32">
        <v>4</v>
      </c>
      <c r="G17" s="12">
        <f t="shared" si="0"/>
        <v>4</v>
      </c>
      <c r="H17" t="str">
        <f t="shared" si="1"/>
        <v>4-4</v>
      </c>
      <c r="I17" s="31">
        <v>10894</v>
      </c>
      <c r="O17" s="12">
        <v>16</v>
      </c>
      <c r="P17" s="12" t="s">
        <v>2277</v>
      </c>
      <c r="Q17" s="12">
        <v>3</v>
      </c>
      <c r="R17" s="12" t="str">
        <f t="shared" si="2"/>
        <v>Region 3</v>
      </c>
    </row>
    <row r="18" spans="1:18">
      <c r="A18" s="31">
        <v>1708</v>
      </c>
      <c r="B18" s="31">
        <v>12</v>
      </c>
      <c r="C18" s="12"/>
      <c r="D18" s="12">
        <v>17</v>
      </c>
      <c r="F18" s="32">
        <v>5</v>
      </c>
      <c r="G18" s="12">
        <f t="shared" si="0"/>
        <v>1</v>
      </c>
      <c r="H18" t="str">
        <f t="shared" si="1"/>
        <v>5-1</v>
      </c>
      <c r="I18" s="31">
        <v>3019</v>
      </c>
      <c r="O18" s="12">
        <v>17</v>
      </c>
      <c r="P18" s="12" t="s">
        <v>2278</v>
      </c>
      <c r="Q18" s="12">
        <v>3</v>
      </c>
      <c r="R18" s="12" t="str">
        <f t="shared" si="2"/>
        <v>Region 3</v>
      </c>
    </row>
    <row r="19" spans="1:18">
      <c r="A19" s="31">
        <v>1717</v>
      </c>
      <c r="B19" s="31">
        <v>36</v>
      </c>
      <c r="C19" s="12"/>
      <c r="D19" s="12">
        <v>18</v>
      </c>
      <c r="F19" s="32">
        <v>5</v>
      </c>
      <c r="G19" s="12">
        <f t="shared" si="0"/>
        <v>2</v>
      </c>
      <c r="H19" t="str">
        <f t="shared" si="1"/>
        <v>5-2</v>
      </c>
      <c r="I19" s="31">
        <v>6268</v>
      </c>
      <c r="O19" s="12">
        <v>18</v>
      </c>
      <c r="P19" s="12" t="s">
        <v>2279</v>
      </c>
      <c r="Q19" s="12">
        <v>2</v>
      </c>
      <c r="R19" s="12" t="str">
        <f t="shared" si="2"/>
        <v>Region 2</v>
      </c>
    </row>
    <row r="20" spans="1:18">
      <c r="A20" s="31">
        <v>1723</v>
      </c>
      <c r="B20" s="32">
        <v>8</v>
      </c>
      <c r="C20" s="12"/>
      <c r="D20" s="12">
        <v>19</v>
      </c>
      <c r="F20" s="32">
        <v>5</v>
      </c>
      <c r="G20" s="12">
        <f t="shared" si="0"/>
        <v>3</v>
      </c>
      <c r="H20" t="str">
        <f t="shared" si="1"/>
        <v>5-3</v>
      </c>
      <c r="I20" s="31">
        <v>16680</v>
      </c>
      <c r="O20" s="12">
        <v>19</v>
      </c>
      <c r="P20" s="12" t="s">
        <v>2280</v>
      </c>
      <c r="Q20" s="12">
        <v>2</v>
      </c>
      <c r="R20" s="12" t="str">
        <f t="shared" si="2"/>
        <v>Region 2</v>
      </c>
    </row>
    <row r="21" spans="1:18">
      <c r="A21" s="31">
        <v>1728</v>
      </c>
      <c r="B21" s="32">
        <v>24</v>
      </c>
      <c r="C21" s="12"/>
      <c r="D21" s="12">
        <v>20</v>
      </c>
      <c r="F21" s="32">
        <v>6</v>
      </c>
      <c r="G21" s="12">
        <f t="shared" si="0"/>
        <v>1</v>
      </c>
      <c r="H21" t="str">
        <f t="shared" si="1"/>
        <v>6-1</v>
      </c>
      <c r="I21" s="31">
        <v>7034</v>
      </c>
      <c r="O21" s="12">
        <v>20</v>
      </c>
      <c r="P21" s="12" t="s">
        <v>2281</v>
      </c>
      <c r="Q21" s="12">
        <v>2</v>
      </c>
      <c r="R21" s="12" t="str">
        <f t="shared" si="2"/>
        <v>Region 2</v>
      </c>
    </row>
    <row r="22" spans="1:18">
      <c r="A22" s="31">
        <v>1739</v>
      </c>
      <c r="B22" s="32">
        <v>21</v>
      </c>
      <c r="C22" s="12"/>
      <c r="D22" s="12">
        <v>21</v>
      </c>
      <c r="F22" s="32">
        <v>6</v>
      </c>
      <c r="G22" s="12">
        <f t="shared" si="0"/>
        <v>2</v>
      </c>
      <c r="H22" t="str">
        <f t="shared" si="1"/>
        <v>6-2</v>
      </c>
      <c r="I22" s="31">
        <v>9518</v>
      </c>
      <c r="O22" s="12">
        <v>21</v>
      </c>
      <c r="P22" s="12" t="s">
        <v>2282</v>
      </c>
      <c r="Q22" s="12">
        <v>2</v>
      </c>
      <c r="R22" s="12" t="str">
        <f t="shared" si="2"/>
        <v>Region 2</v>
      </c>
    </row>
    <row r="23" spans="1:18">
      <c r="A23" s="31">
        <v>1793</v>
      </c>
      <c r="B23" s="32">
        <v>17</v>
      </c>
      <c r="C23" s="12"/>
      <c r="D23" s="12">
        <v>22</v>
      </c>
      <c r="F23" s="32">
        <v>6</v>
      </c>
      <c r="G23" s="12">
        <f t="shared" si="0"/>
        <v>3</v>
      </c>
      <c r="H23" t="str">
        <f t="shared" si="1"/>
        <v>6-3</v>
      </c>
      <c r="I23" s="31">
        <v>14077</v>
      </c>
      <c r="O23" s="12">
        <v>22</v>
      </c>
      <c r="P23" s="12" t="s">
        <v>2284</v>
      </c>
      <c r="Q23" s="12">
        <v>4</v>
      </c>
      <c r="R23" s="12" t="str">
        <f t="shared" si="2"/>
        <v>Region 4</v>
      </c>
    </row>
    <row r="24" spans="1:18">
      <c r="A24" s="31">
        <v>1794</v>
      </c>
      <c r="B24" s="31">
        <v>18</v>
      </c>
      <c r="C24" s="12"/>
      <c r="D24" s="12">
        <v>23</v>
      </c>
      <c r="F24" s="32">
        <v>7</v>
      </c>
      <c r="G24" s="12">
        <f t="shared" si="0"/>
        <v>1</v>
      </c>
      <c r="H24" t="str">
        <f t="shared" si="1"/>
        <v>7-1</v>
      </c>
      <c r="I24" s="31">
        <v>1336</v>
      </c>
      <c r="O24" s="12">
        <v>23</v>
      </c>
      <c r="P24" s="12" t="s">
        <v>2283</v>
      </c>
      <c r="Q24" s="12">
        <v>4</v>
      </c>
      <c r="R24" s="12" t="str">
        <f t="shared" si="2"/>
        <v>Region 4</v>
      </c>
    </row>
    <row r="25" spans="1:18">
      <c r="A25" s="31">
        <v>1833</v>
      </c>
      <c r="B25" s="31">
        <v>37</v>
      </c>
      <c r="C25" s="12"/>
      <c r="D25" s="12">
        <v>24</v>
      </c>
      <c r="F25" s="32">
        <v>7</v>
      </c>
      <c r="G25" s="12">
        <f t="shared" si="0"/>
        <v>2</v>
      </c>
      <c r="H25" t="str">
        <f t="shared" si="1"/>
        <v>7-2</v>
      </c>
      <c r="I25" s="31">
        <v>7021</v>
      </c>
      <c r="O25" s="12">
        <v>24</v>
      </c>
      <c r="P25" s="12" t="s">
        <v>2252</v>
      </c>
      <c r="Q25" s="12">
        <v>4</v>
      </c>
      <c r="R25" s="12" t="str">
        <f t="shared" si="2"/>
        <v>Region 4</v>
      </c>
    </row>
    <row r="26" spans="1:18">
      <c r="A26" s="31">
        <v>1861</v>
      </c>
      <c r="B26" s="32">
        <v>42</v>
      </c>
      <c r="C26" s="12"/>
      <c r="D26" s="12">
        <v>25</v>
      </c>
      <c r="F26" s="32">
        <v>7</v>
      </c>
      <c r="G26" s="12">
        <f t="shared" si="0"/>
        <v>3</v>
      </c>
      <c r="H26" t="str">
        <f t="shared" si="1"/>
        <v>7-3</v>
      </c>
      <c r="I26" s="31">
        <v>10000</v>
      </c>
      <c r="O26" s="12">
        <v>25</v>
      </c>
      <c r="P26" s="12" t="s">
        <v>2285</v>
      </c>
      <c r="Q26" s="12">
        <v>2</v>
      </c>
      <c r="R26" s="12" t="str">
        <f t="shared" si="2"/>
        <v>Region 2</v>
      </c>
    </row>
    <row r="27" spans="1:18">
      <c r="A27" s="31">
        <v>1904</v>
      </c>
      <c r="B27" s="32">
        <v>23</v>
      </c>
      <c r="C27" s="12"/>
      <c r="D27" s="12">
        <v>26</v>
      </c>
      <c r="F27" s="32">
        <v>7</v>
      </c>
      <c r="G27" s="12">
        <f t="shared" si="0"/>
        <v>4</v>
      </c>
      <c r="H27" t="str">
        <f t="shared" si="1"/>
        <v>7-4</v>
      </c>
      <c r="I27" s="31">
        <v>11674</v>
      </c>
      <c r="O27" s="12">
        <v>26</v>
      </c>
      <c r="P27" s="12" t="s">
        <v>2286</v>
      </c>
      <c r="Q27" s="12">
        <v>3</v>
      </c>
      <c r="R27" s="12" t="str">
        <f t="shared" si="2"/>
        <v>Region 3</v>
      </c>
    </row>
    <row r="28" spans="1:18">
      <c r="A28" s="31">
        <v>1906</v>
      </c>
      <c r="B28" s="32">
        <v>23</v>
      </c>
      <c r="C28" s="12"/>
      <c r="D28" s="12">
        <v>27</v>
      </c>
      <c r="F28" s="32">
        <v>8</v>
      </c>
      <c r="G28" s="12">
        <f t="shared" si="0"/>
        <v>1</v>
      </c>
      <c r="H28" t="str">
        <f t="shared" si="1"/>
        <v>8-1</v>
      </c>
      <c r="I28" s="31">
        <v>1723</v>
      </c>
      <c r="O28" s="12">
        <v>27</v>
      </c>
      <c r="P28" s="12" t="s">
        <v>2287</v>
      </c>
      <c r="Q28" s="12">
        <v>6</v>
      </c>
      <c r="R28" s="12" t="str">
        <f t="shared" si="2"/>
        <v>Region 6</v>
      </c>
    </row>
    <row r="29" spans="1:18">
      <c r="A29" s="31">
        <v>1918</v>
      </c>
      <c r="B29" s="32">
        <v>25</v>
      </c>
      <c r="C29" s="12"/>
      <c r="D29" s="12">
        <v>28</v>
      </c>
      <c r="F29" s="32">
        <v>8</v>
      </c>
      <c r="G29" s="12">
        <f t="shared" si="0"/>
        <v>2</v>
      </c>
      <c r="H29" t="str">
        <f t="shared" si="1"/>
        <v>8-2</v>
      </c>
      <c r="I29" s="31">
        <v>6750</v>
      </c>
      <c r="O29" s="12">
        <v>28</v>
      </c>
      <c r="P29" s="12" t="s">
        <v>2288</v>
      </c>
      <c r="Q29" s="12">
        <v>5</v>
      </c>
      <c r="R29" s="12" t="str">
        <f t="shared" si="2"/>
        <v>Region 5</v>
      </c>
    </row>
    <row r="30" spans="1:18">
      <c r="A30" s="31">
        <v>1966</v>
      </c>
      <c r="B30" s="32">
        <v>40</v>
      </c>
      <c r="C30" s="12"/>
      <c r="D30" s="12">
        <v>29</v>
      </c>
      <c r="F30" s="32">
        <v>8</v>
      </c>
      <c r="G30" s="12">
        <f t="shared" si="0"/>
        <v>3</v>
      </c>
      <c r="H30" t="str">
        <f t="shared" si="1"/>
        <v>8-3</v>
      </c>
      <c r="I30" s="31">
        <v>15869</v>
      </c>
      <c r="O30" s="12">
        <v>29</v>
      </c>
      <c r="P30" s="12" t="s">
        <v>2289</v>
      </c>
      <c r="Q30" s="12">
        <v>5</v>
      </c>
      <c r="R30" s="12" t="str">
        <f t="shared" si="2"/>
        <v>Region 5</v>
      </c>
    </row>
    <row r="31" spans="1:18">
      <c r="A31" s="31">
        <v>2040</v>
      </c>
      <c r="B31" s="32">
        <v>24</v>
      </c>
      <c r="C31" s="12"/>
      <c r="D31" s="12">
        <v>30</v>
      </c>
      <c r="F31" s="32">
        <v>9</v>
      </c>
      <c r="G31" s="12">
        <f t="shared" si="0"/>
        <v>1</v>
      </c>
      <c r="H31" t="str">
        <f t="shared" si="1"/>
        <v>9-1</v>
      </c>
      <c r="I31" s="31">
        <v>833</v>
      </c>
      <c r="O31" s="12">
        <v>30</v>
      </c>
      <c r="P31" s="12" t="s">
        <v>2253</v>
      </c>
      <c r="Q31" s="12">
        <v>5</v>
      </c>
      <c r="R31" s="12" t="str">
        <f t="shared" si="2"/>
        <v>Region 5</v>
      </c>
    </row>
    <row r="32" spans="1:18">
      <c r="A32" s="31">
        <v>2272</v>
      </c>
      <c r="B32" s="32">
        <v>41</v>
      </c>
      <c r="C32" s="12"/>
      <c r="D32" s="12">
        <v>31</v>
      </c>
      <c r="F32" s="32">
        <v>9</v>
      </c>
      <c r="G32" s="12">
        <f t="shared" si="0"/>
        <v>2</v>
      </c>
      <c r="H32" t="str">
        <f t="shared" si="1"/>
        <v>9-2</v>
      </c>
      <c r="I32" s="31">
        <v>9704</v>
      </c>
      <c r="O32" s="12">
        <v>31</v>
      </c>
      <c r="P32" s="12" t="s">
        <v>2290</v>
      </c>
      <c r="Q32" s="12">
        <v>6</v>
      </c>
      <c r="R32" s="12" t="str">
        <f t="shared" si="2"/>
        <v>Region 6</v>
      </c>
    </row>
    <row r="33" spans="1:18">
      <c r="A33" s="31">
        <v>2292</v>
      </c>
      <c r="B33" s="32">
        <v>25</v>
      </c>
      <c r="C33" s="12"/>
      <c r="D33" s="12">
        <v>32</v>
      </c>
      <c r="F33" s="32">
        <v>9</v>
      </c>
      <c r="G33" s="12">
        <f t="shared" si="0"/>
        <v>3</v>
      </c>
      <c r="H33" t="str">
        <f t="shared" si="1"/>
        <v>9-3</v>
      </c>
      <c r="I33" s="31">
        <v>11001</v>
      </c>
      <c r="O33" s="12">
        <v>32</v>
      </c>
      <c r="P33" s="12" t="s">
        <v>2291</v>
      </c>
      <c r="Q33" s="12">
        <v>8</v>
      </c>
      <c r="R33" s="12" t="str">
        <f t="shared" si="2"/>
        <v>Region 8</v>
      </c>
    </row>
    <row r="34" spans="1:18">
      <c r="A34" s="31">
        <v>2351</v>
      </c>
      <c r="B34" s="31">
        <v>24</v>
      </c>
      <c r="C34" s="12"/>
      <c r="D34" s="12">
        <v>33</v>
      </c>
      <c r="F34" s="32">
        <v>9</v>
      </c>
      <c r="G34" s="12">
        <f t="shared" si="0"/>
        <v>4</v>
      </c>
      <c r="H34" t="str">
        <f t="shared" si="1"/>
        <v>9-4</v>
      </c>
      <c r="I34" s="31">
        <v>13015</v>
      </c>
      <c r="O34" s="12">
        <v>33</v>
      </c>
      <c r="P34" s="12" t="s">
        <v>2292</v>
      </c>
      <c r="Q34" s="12">
        <v>1</v>
      </c>
      <c r="R34" s="12" t="str">
        <f t="shared" si="2"/>
        <v>Region 1</v>
      </c>
    </row>
    <row r="35" spans="1:18">
      <c r="A35" s="31">
        <v>2373</v>
      </c>
      <c r="B35" s="32">
        <v>29</v>
      </c>
      <c r="C35" s="12"/>
      <c r="D35" s="12">
        <v>34</v>
      </c>
      <c r="F35" s="32">
        <v>9</v>
      </c>
      <c r="G35" s="12">
        <f t="shared" si="0"/>
        <v>5</v>
      </c>
      <c r="H35" t="str">
        <f t="shared" si="1"/>
        <v>9-5</v>
      </c>
      <c r="I35" s="31">
        <v>16878</v>
      </c>
      <c r="O35" s="12">
        <v>34</v>
      </c>
      <c r="P35" s="12" t="s">
        <v>2293</v>
      </c>
      <c r="Q35" s="12">
        <v>7</v>
      </c>
      <c r="R35" s="12" t="str">
        <f t="shared" si="2"/>
        <v>Region 7</v>
      </c>
    </row>
    <row r="36" spans="1:18">
      <c r="A36" s="31">
        <v>2388</v>
      </c>
      <c r="B36" s="32">
        <v>25</v>
      </c>
      <c r="C36" s="12"/>
      <c r="D36" s="12">
        <v>35</v>
      </c>
      <c r="F36" s="32">
        <v>10</v>
      </c>
      <c r="G36" s="12">
        <f t="shared" si="0"/>
        <v>1</v>
      </c>
      <c r="H36" t="str">
        <f t="shared" si="1"/>
        <v>10-1</v>
      </c>
      <c r="I36" s="31">
        <v>11280</v>
      </c>
      <c r="O36" s="12">
        <v>35</v>
      </c>
      <c r="P36" s="12" t="s">
        <v>2294</v>
      </c>
      <c r="Q36" s="12">
        <v>8</v>
      </c>
      <c r="R36" s="12" t="str">
        <f t="shared" si="2"/>
        <v>Region 8</v>
      </c>
    </row>
    <row r="37" spans="1:18">
      <c r="A37" s="31">
        <v>2411</v>
      </c>
      <c r="B37" s="31">
        <v>18</v>
      </c>
      <c r="C37" s="12"/>
      <c r="D37" s="12">
        <v>36</v>
      </c>
      <c r="F37" s="32">
        <v>10</v>
      </c>
      <c r="G37" s="12">
        <f t="shared" si="0"/>
        <v>2</v>
      </c>
      <c r="H37" t="str">
        <f t="shared" si="1"/>
        <v>10-2</v>
      </c>
      <c r="I37" s="31">
        <v>11312</v>
      </c>
      <c r="O37" s="12">
        <v>36</v>
      </c>
      <c r="P37" s="12" t="s">
        <v>2295</v>
      </c>
      <c r="Q37" s="12">
        <v>2</v>
      </c>
      <c r="R37" s="12" t="str">
        <f t="shared" si="2"/>
        <v>Region 2</v>
      </c>
    </row>
    <row r="38" spans="1:18">
      <c r="A38" s="31">
        <v>2681</v>
      </c>
      <c r="B38" s="32">
        <v>31</v>
      </c>
      <c r="C38" s="12"/>
      <c r="D38" s="12">
        <v>37</v>
      </c>
      <c r="F38" s="32">
        <v>10</v>
      </c>
      <c r="G38" s="12">
        <f t="shared" si="0"/>
        <v>3</v>
      </c>
      <c r="H38" t="str">
        <f t="shared" si="1"/>
        <v>10-3</v>
      </c>
      <c r="I38" s="31">
        <v>13576</v>
      </c>
      <c r="O38" s="12">
        <v>37</v>
      </c>
      <c r="P38" s="12" t="s">
        <v>2296</v>
      </c>
      <c r="Q38" s="12">
        <v>1</v>
      </c>
      <c r="R38" s="12" t="str">
        <f t="shared" si="2"/>
        <v>Region 1</v>
      </c>
    </row>
    <row r="39" spans="1:18">
      <c r="A39" s="31">
        <v>2693</v>
      </c>
      <c r="B39" s="31">
        <v>29</v>
      </c>
      <c r="C39" s="12"/>
      <c r="D39" s="12">
        <v>38</v>
      </c>
      <c r="F39" s="31">
        <v>10</v>
      </c>
      <c r="G39" s="12">
        <f t="shared" si="0"/>
        <v>4</v>
      </c>
      <c r="H39" t="str">
        <f t="shared" si="1"/>
        <v>10-4</v>
      </c>
      <c r="I39" s="31">
        <v>15407</v>
      </c>
      <c r="O39" s="12">
        <v>38</v>
      </c>
      <c r="P39" s="12" t="s">
        <v>2297</v>
      </c>
      <c r="Q39" s="12">
        <v>4</v>
      </c>
      <c r="R39" s="12" t="str">
        <f t="shared" si="2"/>
        <v>Region 4</v>
      </c>
    </row>
    <row r="40" spans="1:18">
      <c r="A40" s="31">
        <v>2716</v>
      </c>
      <c r="B40" s="32">
        <v>19</v>
      </c>
      <c r="C40" s="12"/>
      <c r="D40" s="12">
        <v>39</v>
      </c>
      <c r="F40" s="32">
        <v>10</v>
      </c>
      <c r="G40" s="12">
        <f t="shared" si="0"/>
        <v>5</v>
      </c>
      <c r="H40" t="str">
        <f t="shared" si="1"/>
        <v>10-5</v>
      </c>
      <c r="I40" s="31">
        <v>18817</v>
      </c>
      <c r="O40" s="12">
        <v>39</v>
      </c>
      <c r="P40" s="12" t="s">
        <v>2298</v>
      </c>
      <c r="Q40" s="12">
        <v>4</v>
      </c>
      <c r="R40" s="12" t="str">
        <f t="shared" si="2"/>
        <v>Region 4</v>
      </c>
    </row>
    <row r="41" spans="1:18">
      <c r="A41" s="31">
        <v>3019</v>
      </c>
      <c r="B41" s="32">
        <v>5</v>
      </c>
      <c r="C41" s="12"/>
      <c r="D41" s="12">
        <v>40</v>
      </c>
      <c r="F41" s="32">
        <v>11</v>
      </c>
      <c r="G41" s="12">
        <f t="shared" si="0"/>
        <v>1</v>
      </c>
      <c r="H41" t="str">
        <f t="shared" si="1"/>
        <v>11-1</v>
      </c>
      <c r="I41" s="31">
        <v>8010</v>
      </c>
      <c r="O41" s="12">
        <v>40</v>
      </c>
      <c r="P41" s="12" t="s">
        <v>2299</v>
      </c>
      <c r="Q41" s="12">
        <v>1</v>
      </c>
      <c r="R41" s="12" t="str">
        <f t="shared" si="2"/>
        <v>Region 1</v>
      </c>
    </row>
    <row r="42" spans="1:18">
      <c r="A42" s="31">
        <v>3152</v>
      </c>
      <c r="B42" s="32">
        <v>40</v>
      </c>
      <c r="C42" s="12"/>
      <c r="D42" s="12">
        <v>41</v>
      </c>
      <c r="F42" s="32">
        <v>11</v>
      </c>
      <c r="G42" s="12">
        <f t="shared" si="0"/>
        <v>2</v>
      </c>
      <c r="H42" t="str">
        <f t="shared" si="1"/>
        <v>11-2</v>
      </c>
      <c r="I42" s="31">
        <v>10386</v>
      </c>
      <c r="O42" s="12">
        <v>41</v>
      </c>
      <c r="P42" s="12" t="s">
        <v>2300</v>
      </c>
      <c r="Q42" s="12">
        <v>3</v>
      </c>
      <c r="R42" s="12" t="str">
        <f t="shared" si="2"/>
        <v>Region 3</v>
      </c>
    </row>
    <row r="43" spans="1:18">
      <c r="A43" s="31">
        <v>3720</v>
      </c>
      <c r="B43" s="32">
        <v>26</v>
      </c>
      <c r="C43" s="12"/>
      <c r="D43" s="12">
        <v>42</v>
      </c>
      <c r="F43" s="32">
        <v>11</v>
      </c>
      <c r="G43" s="12">
        <f t="shared" si="0"/>
        <v>3</v>
      </c>
      <c r="H43" t="str">
        <f t="shared" si="1"/>
        <v>11-3</v>
      </c>
      <c r="I43" s="31">
        <v>14070</v>
      </c>
      <c r="O43" s="12">
        <v>42</v>
      </c>
      <c r="P43" s="12" t="s">
        <v>2301</v>
      </c>
      <c r="Q43" s="12">
        <v>6</v>
      </c>
      <c r="R43" s="12" t="str">
        <f t="shared" si="2"/>
        <v>Region 6</v>
      </c>
    </row>
    <row r="44" spans="1:18">
      <c r="A44" s="31">
        <v>3736</v>
      </c>
      <c r="B44" s="32">
        <v>13</v>
      </c>
      <c r="C44" s="12"/>
      <c r="D44" s="12"/>
      <c r="F44" s="31">
        <v>12</v>
      </c>
      <c r="G44" s="12">
        <f t="shared" si="0"/>
        <v>1</v>
      </c>
      <c r="H44" t="str">
        <f t="shared" si="1"/>
        <v>12-1</v>
      </c>
      <c r="I44" s="31">
        <v>1708</v>
      </c>
    </row>
    <row r="45" spans="1:18">
      <c r="A45" s="31">
        <v>3844</v>
      </c>
      <c r="B45" s="32">
        <v>15</v>
      </c>
      <c r="C45" s="12"/>
      <c r="D45" s="12"/>
      <c r="F45" s="32">
        <v>12</v>
      </c>
      <c r="G45" s="12">
        <f t="shared" si="0"/>
        <v>2</v>
      </c>
      <c r="H45" t="str">
        <f t="shared" si="1"/>
        <v>12-2</v>
      </c>
      <c r="I45" s="31">
        <v>8469</v>
      </c>
    </row>
    <row r="46" spans="1:18">
      <c r="A46" s="31">
        <v>4434</v>
      </c>
      <c r="B46" s="32">
        <v>23</v>
      </c>
      <c r="C46" s="12"/>
      <c r="D46" s="12"/>
      <c r="F46" s="31">
        <v>12</v>
      </c>
      <c r="G46" s="12">
        <f t="shared" si="0"/>
        <v>3</v>
      </c>
      <c r="H46" t="str">
        <f t="shared" si="1"/>
        <v>12-3</v>
      </c>
      <c r="I46" s="31">
        <v>11822</v>
      </c>
    </row>
    <row r="47" spans="1:18">
      <c r="A47" s="31">
        <v>4633</v>
      </c>
      <c r="B47" s="32">
        <v>27</v>
      </c>
      <c r="C47" s="12"/>
      <c r="D47" s="12"/>
      <c r="F47" s="32">
        <v>12</v>
      </c>
      <c r="G47" s="12">
        <f t="shared" si="0"/>
        <v>4</v>
      </c>
      <c r="H47" t="str">
        <f t="shared" si="1"/>
        <v>12-4</v>
      </c>
      <c r="I47" s="31">
        <v>14508</v>
      </c>
    </row>
    <row r="48" spans="1:18">
      <c r="A48" s="31">
        <v>4707</v>
      </c>
      <c r="B48" s="32">
        <v>26</v>
      </c>
      <c r="C48" s="12"/>
      <c r="D48" s="12"/>
      <c r="F48" s="31">
        <v>13</v>
      </c>
      <c r="G48" s="12">
        <f t="shared" si="0"/>
        <v>1</v>
      </c>
      <c r="H48" t="str">
        <f t="shared" si="1"/>
        <v>13-1</v>
      </c>
      <c r="I48" s="31">
        <v>1497</v>
      </c>
    </row>
    <row r="49" spans="1:9">
      <c r="A49" s="31">
        <v>4923</v>
      </c>
      <c r="B49" s="32">
        <v>33</v>
      </c>
      <c r="C49" s="12"/>
      <c r="D49" s="12"/>
      <c r="F49" s="32">
        <v>13</v>
      </c>
      <c r="G49" s="12">
        <f t="shared" si="0"/>
        <v>2</v>
      </c>
      <c r="H49" t="str">
        <f t="shared" si="1"/>
        <v>13-2</v>
      </c>
      <c r="I49" s="31">
        <v>3736</v>
      </c>
    </row>
    <row r="50" spans="1:9">
      <c r="A50" s="31">
        <v>4979</v>
      </c>
      <c r="B50" s="32">
        <v>28</v>
      </c>
      <c r="C50" s="12"/>
      <c r="D50" s="12"/>
      <c r="F50" s="32">
        <v>13</v>
      </c>
      <c r="G50" s="12">
        <f t="shared" si="0"/>
        <v>3</v>
      </c>
      <c r="H50" t="str">
        <f t="shared" si="1"/>
        <v>13-3</v>
      </c>
      <c r="I50" s="31">
        <v>10305</v>
      </c>
    </row>
    <row r="51" spans="1:9">
      <c r="A51" s="31">
        <v>5045</v>
      </c>
      <c r="B51" s="32">
        <v>2</v>
      </c>
      <c r="C51" s="12"/>
      <c r="D51" s="12"/>
      <c r="F51" s="32">
        <v>13</v>
      </c>
      <c r="G51" s="12">
        <f t="shared" si="0"/>
        <v>4</v>
      </c>
      <c r="H51" t="str">
        <f t="shared" si="1"/>
        <v>13-4</v>
      </c>
      <c r="I51" s="31">
        <v>10412</v>
      </c>
    </row>
    <row r="52" spans="1:9">
      <c r="A52" s="31">
        <v>5143</v>
      </c>
      <c r="B52" s="32">
        <v>15</v>
      </c>
      <c r="C52" s="12"/>
      <c r="D52" s="12"/>
      <c r="F52" s="32">
        <v>14</v>
      </c>
      <c r="G52" s="12">
        <f t="shared" si="0"/>
        <v>1</v>
      </c>
      <c r="H52" t="str">
        <f t="shared" si="1"/>
        <v>14-1</v>
      </c>
      <c r="I52" s="31">
        <v>5439</v>
      </c>
    </row>
    <row r="53" spans="1:9">
      <c r="A53" s="31">
        <v>5218</v>
      </c>
      <c r="B53" s="32">
        <v>16</v>
      </c>
      <c r="C53" s="12"/>
      <c r="D53" s="12"/>
      <c r="F53" s="32">
        <v>14</v>
      </c>
      <c r="G53" s="12">
        <f t="shared" si="0"/>
        <v>2</v>
      </c>
      <c r="H53" t="str">
        <f t="shared" si="1"/>
        <v>14-2</v>
      </c>
      <c r="I53" s="31">
        <v>7887</v>
      </c>
    </row>
    <row r="54" spans="1:9">
      <c r="A54" s="31">
        <v>5287</v>
      </c>
      <c r="B54" s="32">
        <v>1</v>
      </c>
      <c r="C54" s="12"/>
      <c r="D54" s="12"/>
      <c r="F54" s="32">
        <v>14</v>
      </c>
      <c r="G54" s="12">
        <f t="shared" si="0"/>
        <v>3</v>
      </c>
      <c r="H54" t="str">
        <f t="shared" si="1"/>
        <v>14-3</v>
      </c>
      <c r="I54" s="31">
        <v>9898</v>
      </c>
    </row>
    <row r="55" spans="1:9">
      <c r="A55" s="31">
        <v>5315</v>
      </c>
      <c r="B55" s="32">
        <v>28</v>
      </c>
      <c r="C55" s="12"/>
      <c r="D55" s="12"/>
      <c r="F55" s="31">
        <v>14</v>
      </c>
      <c r="G55" s="12">
        <f t="shared" si="0"/>
        <v>4</v>
      </c>
      <c r="H55" t="str">
        <f t="shared" si="1"/>
        <v>14-4</v>
      </c>
      <c r="I55" s="31">
        <v>12132</v>
      </c>
    </row>
    <row r="56" spans="1:9">
      <c r="A56" s="31">
        <v>5383</v>
      </c>
      <c r="B56" s="32">
        <v>36</v>
      </c>
      <c r="C56" s="12"/>
      <c r="D56" s="12"/>
      <c r="F56" s="32">
        <v>15</v>
      </c>
      <c r="G56" s="12">
        <f t="shared" si="0"/>
        <v>1</v>
      </c>
      <c r="H56" t="str">
        <f t="shared" si="1"/>
        <v>15-1</v>
      </c>
      <c r="I56" s="31">
        <v>1309</v>
      </c>
    </row>
    <row r="57" spans="1:9">
      <c r="A57" s="31">
        <v>5439</v>
      </c>
      <c r="B57" s="32">
        <v>14</v>
      </c>
      <c r="C57" s="12"/>
      <c r="D57" s="12"/>
      <c r="F57" s="32">
        <v>15</v>
      </c>
      <c r="G57" s="12">
        <f t="shared" si="0"/>
        <v>2</v>
      </c>
      <c r="H57" t="str">
        <f t="shared" si="1"/>
        <v>15-2</v>
      </c>
      <c r="I57" s="31">
        <v>3844</v>
      </c>
    </row>
    <row r="58" spans="1:9">
      <c r="A58" s="31">
        <v>5455</v>
      </c>
      <c r="B58" s="32">
        <v>25</v>
      </c>
      <c r="C58" s="12"/>
      <c r="D58" s="12"/>
      <c r="F58" s="32">
        <v>15</v>
      </c>
      <c r="G58" s="12">
        <f t="shared" si="0"/>
        <v>3</v>
      </c>
      <c r="H58" t="str">
        <f t="shared" si="1"/>
        <v>15-3</v>
      </c>
      <c r="I58" s="31">
        <v>5143</v>
      </c>
    </row>
    <row r="59" spans="1:9">
      <c r="A59" s="31">
        <v>5881</v>
      </c>
      <c r="B59" s="32">
        <v>26</v>
      </c>
      <c r="C59" s="12"/>
      <c r="D59" s="12"/>
      <c r="F59" s="32">
        <v>15</v>
      </c>
      <c r="G59" s="12">
        <f t="shared" si="0"/>
        <v>4</v>
      </c>
      <c r="H59" t="str">
        <f t="shared" si="1"/>
        <v>15-4</v>
      </c>
      <c r="I59" s="31">
        <v>8579</v>
      </c>
    </row>
    <row r="60" spans="1:9">
      <c r="A60" s="31">
        <v>6192</v>
      </c>
      <c r="B60" s="32">
        <v>35</v>
      </c>
      <c r="C60" s="12"/>
      <c r="D60" s="12"/>
      <c r="F60" s="32">
        <v>15</v>
      </c>
      <c r="G60" s="12">
        <f t="shared" si="0"/>
        <v>5</v>
      </c>
      <c r="H60" t="str">
        <f t="shared" si="1"/>
        <v>15-5</v>
      </c>
      <c r="I60" s="31">
        <v>9939</v>
      </c>
    </row>
    <row r="61" spans="1:9">
      <c r="A61" s="31">
        <v>6268</v>
      </c>
      <c r="B61" s="32">
        <v>5</v>
      </c>
      <c r="C61" s="12"/>
      <c r="D61" s="12"/>
      <c r="F61" s="31">
        <v>16</v>
      </c>
      <c r="G61" s="12">
        <f t="shared" si="0"/>
        <v>1</v>
      </c>
      <c r="H61" t="str">
        <f t="shared" si="1"/>
        <v>16-1</v>
      </c>
      <c r="I61" s="31">
        <v>1233</v>
      </c>
    </row>
    <row r="62" spans="1:9">
      <c r="A62" s="31">
        <v>6385</v>
      </c>
      <c r="B62" s="32">
        <v>27</v>
      </c>
      <c r="C62" s="12"/>
      <c r="D62" s="12"/>
      <c r="F62" s="32">
        <v>16</v>
      </c>
      <c r="G62" s="12">
        <f t="shared" si="0"/>
        <v>2</v>
      </c>
      <c r="H62" t="str">
        <f t="shared" si="1"/>
        <v>16-2</v>
      </c>
      <c r="I62" s="31">
        <v>5218</v>
      </c>
    </row>
    <row r="63" spans="1:9">
      <c r="A63" s="31">
        <v>6429</v>
      </c>
      <c r="B63" s="32">
        <v>35</v>
      </c>
      <c r="C63" s="12"/>
      <c r="D63" s="12"/>
      <c r="F63" s="32">
        <v>16</v>
      </c>
      <c r="G63" s="12">
        <f t="shared" si="0"/>
        <v>3</v>
      </c>
      <c r="H63" t="str">
        <f t="shared" si="1"/>
        <v>16-3</v>
      </c>
      <c r="I63" s="31">
        <v>10592</v>
      </c>
    </row>
    <row r="64" spans="1:9">
      <c r="A64" s="31">
        <v>6750</v>
      </c>
      <c r="B64" s="32">
        <v>8</v>
      </c>
      <c r="C64" s="12"/>
      <c r="D64" s="12"/>
      <c r="F64" s="32">
        <v>16</v>
      </c>
      <c r="G64" s="12">
        <f t="shared" si="0"/>
        <v>4</v>
      </c>
      <c r="H64" t="str">
        <f t="shared" si="1"/>
        <v>16-4</v>
      </c>
      <c r="I64" s="31">
        <v>14685</v>
      </c>
    </row>
    <row r="65" spans="1:9">
      <c r="A65" s="31">
        <v>7021</v>
      </c>
      <c r="B65" s="32">
        <v>7</v>
      </c>
      <c r="C65" s="12"/>
      <c r="D65" s="12"/>
      <c r="F65" s="32">
        <v>17</v>
      </c>
      <c r="G65" s="12">
        <f t="shared" si="0"/>
        <v>1</v>
      </c>
      <c r="H65" t="str">
        <f t="shared" si="1"/>
        <v>17-1</v>
      </c>
      <c r="I65" s="31">
        <v>1238</v>
      </c>
    </row>
    <row r="66" spans="1:9">
      <c r="A66" s="31">
        <v>7034</v>
      </c>
      <c r="B66" s="32">
        <v>6</v>
      </c>
      <c r="C66" s="12"/>
      <c r="D66" s="12"/>
      <c r="F66" s="32">
        <v>17</v>
      </c>
      <c r="G66" s="12">
        <f t="shared" ref="G66:G129" si="3">IF(NOT(F66=F65),1,G65+1)</f>
        <v>2</v>
      </c>
      <c r="H66" t="str">
        <f t="shared" ref="H66:H129" si="4">CONCATENATE(F66,"-",G66)</f>
        <v>17-2</v>
      </c>
      <c r="I66" s="31">
        <v>1793</v>
      </c>
    </row>
    <row r="67" spans="1:9">
      <c r="A67" s="31">
        <v>7081</v>
      </c>
      <c r="B67" s="32">
        <v>30</v>
      </c>
      <c r="C67" s="12"/>
      <c r="D67" s="12"/>
      <c r="F67" s="32">
        <v>17</v>
      </c>
      <c r="G67" s="12">
        <f t="shared" si="3"/>
        <v>3</v>
      </c>
      <c r="H67" t="str">
        <f t="shared" si="4"/>
        <v>17-3</v>
      </c>
      <c r="I67" s="31">
        <v>11054</v>
      </c>
    </row>
    <row r="68" spans="1:9">
      <c r="A68" s="31">
        <v>7550</v>
      </c>
      <c r="B68" s="32">
        <v>18</v>
      </c>
      <c r="C68" s="12"/>
      <c r="D68" s="12"/>
      <c r="F68" s="32">
        <v>17</v>
      </c>
      <c r="G68" s="12">
        <f t="shared" si="3"/>
        <v>4</v>
      </c>
      <c r="H68" t="str">
        <f t="shared" si="4"/>
        <v>17-4</v>
      </c>
      <c r="I68" s="31">
        <v>12517</v>
      </c>
    </row>
    <row r="69" spans="1:9">
      <c r="A69" s="31">
        <v>7614</v>
      </c>
      <c r="B69" s="32">
        <v>40</v>
      </c>
      <c r="C69" s="12"/>
      <c r="D69" s="12"/>
      <c r="F69" s="31">
        <v>18</v>
      </c>
      <c r="G69" s="12">
        <f t="shared" si="3"/>
        <v>1</v>
      </c>
      <c r="H69" t="str">
        <f t="shared" si="4"/>
        <v>18-1</v>
      </c>
      <c r="I69" s="31">
        <v>1794</v>
      </c>
    </row>
    <row r="70" spans="1:9">
      <c r="A70" s="31">
        <v>7684</v>
      </c>
      <c r="B70" s="32">
        <v>23</v>
      </c>
      <c r="C70" s="12"/>
      <c r="D70" s="12"/>
      <c r="F70" s="31">
        <v>18</v>
      </c>
      <c r="G70" s="12">
        <f t="shared" si="3"/>
        <v>2</v>
      </c>
      <c r="H70" t="str">
        <f t="shared" si="4"/>
        <v>18-2</v>
      </c>
      <c r="I70" s="31">
        <v>2411</v>
      </c>
    </row>
    <row r="71" spans="1:9">
      <c r="A71" s="31">
        <v>7699</v>
      </c>
      <c r="B71" s="32">
        <v>20</v>
      </c>
      <c r="C71" s="12"/>
      <c r="D71" s="12"/>
      <c r="F71" s="32">
        <v>18</v>
      </c>
      <c r="G71" s="12">
        <f t="shared" si="3"/>
        <v>3</v>
      </c>
      <c r="H71" t="str">
        <f t="shared" si="4"/>
        <v>18-3</v>
      </c>
      <c r="I71" s="31">
        <v>7550</v>
      </c>
    </row>
    <row r="72" spans="1:9">
      <c r="A72" s="31">
        <v>7704</v>
      </c>
      <c r="B72" s="32">
        <v>38</v>
      </c>
      <c r="C72" s="12"/>
      <c r="D72" s="12"/>
      <c r="F72" s="32">
        <v>18</v>
      </c>
      <c r="G72" s="12">
        <f t="shared" si="3"/>
        <v>4</v>
      </c>
      <c r="H72" t="str">
        <f t="shared" si="4"/>
        <v>18-4</v>
      </c>
      <c r="I72" s="31">
        <v>8986</v>
      </c>
    </row>
    <row r="73" spans="1:9">
      <c r="A73" s="31">
        <v>7714</v>
      </c>
      <c r="B73" s="32">
        <v>23</v>
      </c>
      <c r="C73" s="12"/>
      <c r="D73" s="12"/>
      <c r="F73" s="32">
        <v>19</v>
      </c>
      <c r="G73" s="12">
        <f t="shared" si="3"/>
        <v>1</v>
      </c>
      <c r="H73" t="str">
        <f t="shared" si="4"/>
        <v>19-1</v>
      </c>
      <c r="I73" s="31">
        <v>938</v>
      </c>
    </row>
    <row r="74" spans="1:9">
      <c r="A74" s="31">
        <v>7734</v>
      </c>
      <c r="B74" s="32">
        <v>29</v>
      </c>
      <c r="C74" s="12"/>
      <c r="D74" s="12"/>
      <c r="F74" s="32">
        <v>19</v>
      </c>
      <c r="G74" s="12">
        <f t="shared" si="3"/>
        <v>2</v>
      </c>
      <c r="H74" t="str">
        <f t="shared" si="4"/>
        <v>19-2</v>
      </c>
      <c r="I74" s="31">
        <v>2716</v>
      </c>
    </row>
    <row r="75" spans="1:9">
      <c r="A75" s="31">
        <v>7740</v>
      </c>
      <c r="B75" s="32">
        <v>4</v>
      </c>
      <c r="C75" s="12"/>
      <c r="D75" s="12"/>
      <c r="F75" s="32">
        <v>19</v>
      </c>
      <c r="G75" s="12">
        <f t="shared" si="3"/>
        <v>3</v>
      </c>
      <c r="H75" t="str">
        <f t="shared" si="4"/>
        <v>19-3</v>
      </c>
      <c r="I75" s="31">
        <v>9264</v>
      </c>
    </row>
    <row r="76" spans="1:9">
      <c r="A76" s="31">
        <v>7778</v>
      </c>
      <c r="B76" s="32">
        <v>30</v>
      </c>
      <c r="C76" s="12"/>
      <c r="D76" s="12"/>
      <c r="F76" s="32">
        <v>19</v>
      </c>
      <c r="G76" s="12">
        <f t="shared" si="3"/>
        <v>4</v>
      </c>
      <c r="H76" t="str">
        <f t="shared" si="4"/>
        <v>19-4</v>
      </c>
      <c r="I76" s="31">
        <v>12086</v>
      </c>
    </row>
    <row r="77" spans="1:9">
      <c r="A77" s="31">
        <v>7779</v>
      </c>
      <c r="B77" s="32">
        <v>41</v>
      </c>
      <c r="C77" s="12"/>
      <c r="D77" s="12"/>
      <c r="F77" s="32">
        <v>20</v>
      </c>
      <c r="G77" s="12">
        <f t="shared" si="3"/>
        <v>1</v>
      </c>
      <c r="H77" t="str">
        <f t="shared" si="4"/>
        <v>20-1</v>
      </c>
      <c r="I77" s="31">
        <v>7699</v>
      </c>
    </row>
    <row r="78" spans="1:9">
      <c r="A78" s="31">
        <v>7825</v>
      </c>
      <c r="B78" s="32">
        <v>20</v>
      </c>
      <c r="C78" s="12"/>
      <c r="D78" s="12"/>
      <c r="F78" s="32">
        <v>20</v>
      </c>
      <c r="G78" s="12">
        <f t="shared" si="3"/>
        <v>2</v>
      </c>
      <c r="H78" t="str">
        <f t="shared" si="4"/>
        <v>20-2</v>
      </c>
      <c r="I78" s="31">
        <v>7825</v>
      </c>
    </row>
    <row r="79" spans="1:9">
      <c r="A79" s="31">
        <v>7887</v>
      </c>
      <c r="B79" s="32">
        <v>14</v>
      </c>
      <c r="C79" s="12"/>
      <c r="D79" s="12"/>
      <c r="F79" s="32">
        <v>20</v>
      </c>
      <c r="G79" s="12">
        <f t="shared" si="3"/>
        <v>3</v>
      </c>
      <c r="H79" t="str">
        <f t="shared" si="4"/>
        <v>20-3</v>
      </c>
      <c r="I79" s="31">
        <v>7954</v>
      </c>
    </row>
    <row r="80" spans="1:9">
      <c r="A80" s="31">
        <v>7954</v>
      </c>
      <c r="B80" s="32">
        <v>20</v>
      </c>
      <c r="C80" s="12"/>
      <c r="D80" s="12"/>
      <c r="F80" s="32">
        <v>20</v>
      </c>
      <c r="G80" s="12">
        <f t="shared" si="3"/>
        <v>4</v>
      </c>
      <c r="H80" t="str">
        <f t="shared" si="4"/>
        <v>20-4</v>
      </c>
      <c r="I80" s="31">
        <v>10607</v>
      </c>
    </row>
    <row r="81" spans="1:9">
      <c r="A81" s="31">
        <v>7966</v>
      </c>
      <c r="B81" s="32">
        <v>38</v>
      </c>
      <c r="C81" s="12"/>
      <c r="D81" s="12"/>
      <c r="F81" s="33">
        <v>21</v>
      </c>
      <c r="G81" s="12">
        <f t="shared" si="3"/>
        <v>1</v>
      </c>
      <c r="H81" t="str">
        <f t="shared" si="4"/>
        <v>21-1</v>
      </c>
      <c r="I81" s="31">
        <v>1312</v>
      </c>
    </row>
    <row r="82" spans="1:9">
      <c r="A82" s="31">
        <v>8010</v>
      </c>
      <c r="B82" s="32">
        <v>11</v>
      </c>
      <c r="C82" s="12"/>
      <c r="D82" s="12"/>
      <c r="F82" s="32">
        <v>21</v>
      </c>
      <c r="G82" s="12">
        <f t="shared" si="3"/>
        <v>2</v>
      </c>
      <c r="H82" t="str">
        <f t="shared" si="4"/>
        <v>21-2</v>
      </c>
      <c r="I82" s="31">
        <v>1739</v>
      </c>
    </row>
    <row r="83" spans="1:9">
      <c r="A83" s="31">
        <v>8469</v>
      </c>
      <c r="B83" s="32">
        <v>12</v>
      </c>
      <c r="C83" s="12"/>
      <c r="D83" s="12"/>
      <c r="F83" s="32">
        <v>21</v>
      </c>
      <c r="G83" s="12">
        <f t="shared" si="3"/>
        <v>3</v>
      </c>
      <c r="H83" t="str">
        <f t="shared" si="4"/>
        <v>21-3</v>
      </c>
      <c r="I83" s="31">
        <v>13584</v>
      </c>
    </row>
    <row r="84" spans="1:9">
      <c r="A84" s="31">
        <v>8579</v>
      </c>
      <c r="B84" s="32">
        <v>15</v>
      </c>
      <c r="C84" s="12"/>
      <c r="D84" s="12"/>
      <c r="F84" s="31">
        <v>22</v>
      </c>
      <c r="G84" s="12">
        <f t="shared" si="3"/>
        <v>1</v>
      </c>
      <c r="H84" t="str">
        <f t="shared" si="4"/>
        <v>22-1</v>
      </c>
      <c r="I84" s="31">
        <v>1159</v>
      </c>
    </row>
    <row r="85" spans="1:9">
      <c r="A85" s="31">
        <v>8590</v>
      </c>
      <c r="B85" s="32">
        <v>29</v>
      </c>
      <c r="C85" s="12"/>
      <c r="D85" s="12"/>
      <c r="F85" s="32">
        <v>22</v>
      </c>
      <c r="G85" s="12">
        <f t="shared" si="3"/>
        <v>2</v>
      </c>
      <c r="H85" t="str">
        <f t="shared" si="4"/>
        <v>22-2</v>
      </c>
      <c r="I85" s="31">
        <v>9562</v>
      </c>
    </row>
    <row r="86" spans="1:9">
      <c r="A86" s="31">
        <v>8625</v>
      </c>
      <c r="B86" s="32">
        <v>37</v>
      </c>
      <c r="C86" s="12"/>
      <c r="D86" s="12"/>
      <c r="F86" s="32">
        <v>22</v>
      </c>
      <c r="G86" s="12">
        <f t="shared" si="3"/>
        <v>3</v>
      </c>
      <c r="H86" t="str">
        <f t="shared" si="4"/>
        <v>22-3</v>
      </c>
      <c r="I86" s="31">
        <v>10387</v>
      </c>
    </row>
    <row r="87" spans="1:9">
      <c r="A87" s="31">
        <v>8889</v>
      </c>
      <c r="B87" s="32">
        <v>37</v>
      </c>
      <c r="C87" s="12"/>
      <c r="D87" s="12"/>
      <c r="F87" s="32">
        <v>22</v>
      </c>
      <c r="G87" s="12">
        <f t="shared" si="3"/>
        <v>4</v>
      </c>
      <c r="H87" t="str">
        <f t="shared" si="4"/>
        <v>22-4</v>
      </c>
      <c r="I87" s="31">
        <v>11363</v>
      </c>
    </row>
    <row r="88" spans="1:9">
      <c r="A88" s="31">
        <v>8986</v>
      </c>
      <c r="B88" s="32">
        <v>18</v>
      </c>
      <c r="C88" s="12"/>
      <c r="D88" s="12"/>
      <c r="F88" s="32">
        <v>23</v>
      </c>
      <c r="G88" s="12">
        <f t="shared" si="3"/>
        <v>1</v>
      </c>
      <c r="H88" t="str">
        <f t="shared" si="4"/>
        <v>23-1</v>
      </c>
      <c r="I88" s="31">
        <v>1904</v>
      </c>
    </row>
    <row r="89" spans="1:9">
      <c r="A89" s="31">
        <v>9264</v>
      </c>
      <c r="B89" s="32">
        <v>19</v>
      </c>
      <c r="C89" s="12"/>
      <c r="D89" s="12"/>
      <c r="F89" s="32">
        <v>23</v>
      </c>
      <c r="G89" s="12">
        <f t="shared" si="3"/>
        <v>2</v>
      </c>
      <c r="H89" t="str">
        <f t="shared" si="4"/>
        <v>23-2</v>
      </c>
      <c r="I89" s="31">
        <v>1906</v>
      </c>
    </row>
    <row r="90" spans="1:9">
      <c r="A90" s="31">
        <v>9518</v>
      </c>
      <c r="B90" s="32">
        <v>6</v>
      </c>
      <c r="C90" s="12"/>
      <c r="D90" s="12"/>
      <c r="F90" s="32">
        <v>23</v>
      </c>
      <c r="G90" s="12">
        <f t="shared" si="3"/>
        <v>3</v>
      </c>
      <c r="H90" t="str">
        <f t="shared" si="4"/>
        <v>23-3</v>
      </c>
      <c r="I90" s="31">
        <v>4434</v>
      </c>
    </row>
    <row r="91" spans="1:9">
      <c r="A91" s="31">
        <v>9562</v>
      </c>
      <c r="B91" s="32">
        <v>22</v>
      </c>
      <c r="C91" s="12"/>
      <c r="D91" s="12"/>
      <c r="F91" s="32">
        <v>23</v>
      </c>
      <c r="G91" s="12">
        <f t="shared" si="3"/>
        <v>4</v>
      </c>
      <c r="H91" t="str">
        <f t="shared" si="4"/>
        <v>23-4</v>
      </c>
      <c r="I91" s="31">
        <v>7684</v>
      </c>
    </row>
    <row r="92" spans="1:9">
      <c r="A92" s="31">
        <v>9563</v>
      </c>
      <c r="B92" s="32">
        <v>33</v>
      </c>
      <c r="C92" s="12"/>
      <c r="D92" s="12"/>
      <c r="F92" s="32">
        <v>23</v>
      </c>
      <c r="G92" s="12">
        <f t="shared" si="3"/>
        <v>5</v>
      </c>
      <c r="H92" t="str">
        <f t="shared" si="4"/>
        <v>23-5</v>
      </c>
      <c r="I92" s="31">
        <v>7714</v>
      </c>
    </row>
    <row r="93" spans="1:9">
      <c r="A93" s="31">
        <v>9704</v>
      </c>
      <c r="B93" s="32">
        <v>9</v>
      </c>
      <c r="C93" s="12"/>
      <c r="D93" s="12"/>
      <c r="F93" s="32">
        <v>24</v>
      </c>
      <c r="G93" s="12">
        <f t="shared" si="3"/>
        <v>1</v>
      </c>
      <c r="H93" t="str">
        <f t="shared" si="4"/>
        <v>24-1</v>
      </c>
      <c r="I93" s="31">
        <v>1728</v>
      </c>
    </row>
    <row r="94" spans="1:9">
      <c r="A94" s="31">
        <v>9771</v>
      </c>
      <c r="B94" s="32">
        <v>3</v>
      </c>
      <c r="C94" s="12"/>
      <c r="D94" s="12"/>
      <c r="F94" s="32">
        <v>24</v>
      </c>
      <c r="G94" s="12">
        <f t="shared" si="3"/>
        <v>2</v>
      </c>
      <c r="H94" t="str">
        <f t="shared" si="4"/>
        <v>24-2</v>
      </c>
      <c r="I94" s="31">
        <v>2040</v>
      </c>
    </row>
    <row r="95" spans="1:9">
      <c r="A95" s="31">
        <v>9898</v>
      </c>
      <c r="B95" s="32">
        <v>14</v>
      </c>
      <c r="C95" s="12"/>
      <c r="D95" s="12"/>
      <c r="F95" s="31">
        <v>24</v>
      </c>
      <c r="G95" s="12">
        <f t="shared" si="3"/>
        <v>3</v>
      </c>
      <c r="H95" t="str">
        <f t="shared" si="4"/>
        <v>24-3</v>
      </c>
      <c r="I95" s="31">
        <v>2351</v>
      </c>
    </row>
    <row r="96" spans="1:9">
      <c r="A96" s="31">
        <v>9918</v>
      </c>
      <c r="B96" s="32">
        <v>3</v>
      </c>
      <c r="C96" s="12"/>
      <c r="D96" s="12"/>
      <c r="F96" s="31">
        <v>24</v>
      </c>
      <c r="G96" s="12">
        <f t="shared" si="3"/>
        <v>4</v>
      </c>
      <c r="H96" t="str">
        <f t="shared" si="4"/>
        <v>24-4</v>
      </c>
      <c r="I96" s="31">
        <v>10923</v>
      </c>
    </row>
    <row r="97" spans="1:9">
      <c r="A97" s="31">
        <v>9939</v>
      </c>
      <c r="B97" s="32">
        <v>15</v>
      </c>
      <c r="C97" s="12"/>
      <c r="D97" s="12"/>
      <c r="F97" s="32">
        <v>24</v>
      </c>
      <c r="G97" s="12">
        <f t="shared" si="3"/>
        <v>5</v>
      </c>
      <c r="H97" t="str">
        <f t="shared" si="4"/>
        <v>24-5</v>
      </c>
      <c r="I97" s="31">
        <v>12687</v>
      </c>
    </row>
    <row r="98" spans="1:9">
      <c r="A98" s="31">
        <v>10000</v>
      </c>
      <c r="B98" s="32">
        <v>7</v>
      </c>
      <c r="C98" s="12"/>
      <c r="D98" s="12"/>
      <c r="F98" s="32">
        <v>25</v>
      </c>
      <c r="G98" s="12">
        <f t="shared" si="3"/>
        <v>1</v>
      </c>
      <c r="H98" t="str">
        <f t="shared" si="4"/>
        <v>25-1</v>
      </c>
      <c r="I98" s="31">
        <v>1918</v>
      </c>
    </row>
    <row r="99" spans="1:9">
      <c r="A99" s="31">
        <v>10047</v>
      </c>
      <c r="B99" s="32">
        <v>4</v>
      </c>
      <c r="C99" s="12"/>
      <c r="D99" s="12"/>
      <c r="F99" s="32">
        <v>25</v>
      </c>
      <c r="G99" s="12">
        <f t="shared" si="3"/>
        <v>2</v>
      </c>
      <c r="H99" t="str">
        <f t="shared" si="4"/>
        <v>25-2</v>
      </c>
      <c r="I99" s="31">
        <v>2292</v>
      </c>
    </row>
    <row r="100" spans="1:9">
      <c r="A100" s="31">
        <v>10108</v>
      </c>
      <c r="B100" s="32">
        <v>2</v>
      </c>
      <c r="C100" s="12"/>
      <c r="D100" s="12"/>
      <c r="F100" s="32">
        <v>25</v>
      </c>
      <c r="G100" s="12">
        <f t="shared" si="3"/>
        <v>3</v>
      </c>
      <c r="H100" t="str">
        <f t="shared" si="4"/>
        <v>25-3</v>
      </c>
      <c r="I100" s="31">
        <v>2388</v>
      </c>
    </row>
    <row r="101" spans="1:9">
      <c r="A101" s="31">
        <v>10155</v>
      </c>
      <c r="B101" s="32">
        <v>39</v>
      </c>
      <c r="C101" s="12"/>
      <c r="D101" s="12"/>
      <c r="F101" s="32">
        <v>25</v>
      </c>
      <c r="G101" s="12">
        <f t="shared" si="3"/>
        <v>4</v>
      </c>
      <c r="H101" t="str">
        <f t="shared" si="4"/>
        <v>25-4</v>
      </c>
      <c r="I101" s="31">
        <v>5455</v>
      </c>
    </row>
    <row r="102" spans="1:9">
      <c r="A102" s="31">
        <v>10160</v>
      </c>
      <c r="B102" s="32">
        <v>4</v>
      </c>
      <c r="C102" s="12"/>
      <c r="D102" s="12"/>
      <c r="F102" s="32">
        <v>26</v>
      </c>
      <c r="G102" s="12">
        <f t="shared" si="3"/>
        <v>1</v>
      </c>
      <c r="H102" t="str">
        <f t="shared" si="4"/>
        <v>26-1</v>
      </c>
      <c r="I102" s="31">
        <v>701</v>
      </c>
    </row>
    <row r="103" spans="1:9">
      <c r="A103" s="31">
        <v>10163</v>
      </c>
      <c r="B103" s="32">
        <v>30</v>
      </c>
      <c r="C103" s="12"/>
      <c r="D103" s="12"/>
      <c r="F103" s="32">
        <v>26</v>
      </c>
      <c r="G103" s="12">
        <f t="shared" si="3"/>
        <v>2</v>
      </c>
      <c r="H103" t="str">
        <f t="shared" si="4"/>
        <v>26-2</v>
      </c>
      <c r="I103" s="31">
        <v>3720</v>
      </c>
    </row>
    <row r="104" spans="1:9">
      <c r="A104" s="31">
        <v>10184</v>
      </c>
      <c r="B104" s="32">
        <v>32</v>
      </c>
      <c r="C104" s="12"/>
      <c r="D104" s="12"/>
      <c r="F104" s="32">
        <v>26</v>
      </c>
      <c r="G104" s="12">
        <f t="shared" si="3"/>
        <v>3</v>
      </c>
      <c r="H104" t="str">
        <f t="shared" si="4"/>
        <v>26-3</v>
      </c>
      <c r="I104" s="31">
        <v>4707</v>
      </c>
    </row>
    <row r="105" spans="1:9">
      <c r="A105" s="31">
        <v>10285</v>
      </c>
      <c r="B105" s="32">
        <v>42</v>
      </c>
      <c r="C105" s="12"/>
      <c r="D105" s="12"/>
      <c r="F105" s="32">
        <v>26</v>
      </c>
      <c r="G105" s="12">
        <f t="shared" si="3"/>
        <v>4</v>
      </c>
      <c r="H105" t="str">
        <f t="shared" si="4"/>
        <v>26-4</v>
      </c>
      <c r="I105" s="31">
        <v>5881</v>
      </c>
    </row>
    <row r="106" spans="1:9">
      <c r="A106" s="31">
        <v>10305</v>
      </c>
      <c r="B106" s="32">
        <v>13</v>
      </c>
      <c r="C106" s="12"/>
      <c r="D106" s="12"/>
      <c r="F106" s="32">
        <v>27</v>
      </c>
      <c r="G106" s="12">
        <f t="shared" si="3"/>
        <v>1</v>
      </c>
      <c r="H106" t="str">
        <f t="shared" si="4"/>
        <v>27-1</v>
      </c>
      <c r="I106" s="31">
        <v>4633</v>
      </c>
    </row>
    <row r="107" spans="1:9">
      <c r="A107" s="31">
        <v>10335</v>
      </c>
      <c r="B107" s="32">
        <v>39</v>
      </c>
      <c r="C107" s="12"/>
      <c r="D107" s="12"/>
      <c r="F107" s="32">
        <v>27</v>
      </c>
      <c r="G107" s="12">
        <f t="shared" si="3"/>
        <v>2</v>
      </c>
      <c r="H107" t="str">
        <f t="shared" si="4"/>
        <v>27-2</v>
      </c>
      <c r="I107" s="31">
        <v>6385</v>
      </c>
    </row>
    <row r="108" spans="1:9">
      <c r="A108" s="31">
        <v>10386</v>
      </c>
      <c r="B108" s="32">
        <v>11</v>
      </c>
      <c r="C108" s="12"/>
      <c r="D108" s="12"/>
      <c r="F108" s="32">
        <v>28</v>
      </c>
      <c r="G108" s="12">
        <f t="shared" si="3"/>
        <v>1</v>
      </c>
      <c r="H108" t="str">
        <f t="shared" si="4"/>
        <v>28-1</v>
      </c>
      <c r="I108" s="31">
        <v>1211</v>
      </c>
    </row>
    <row r="109" spans="1:9">
      <c r="A109" s="31">
        <v>10387</v>
      </c>
      <c r="B109" s="32">
        <v>22</v>
      </c>
      <c r="C109" s="12"/>
      <c r="D109" s="12"/>
      <c r="F109" s="32">
        <v>28</v>
      </c>
      <c r="G109" s="12">
        <f t="shared" si="3"/>
        <v>2</v>
      </c>
      <c r="H109" t="str">
        <f t="shared" si="4"/>
        <v>28-2</v>
      </c>
      <c r="I109" s="31">
        <v>4979</v>
      </c>
    </row>
    <row r="110" spans="1:9">
      <c r="A110" s="31">
        <v>10412</v>
      </c>
      <c r="B110" s="32">
        <v>13</v>
      </c>
      <c r="C110" s="12"/>
      <c r="D110" s="12"/>
      <c r="F110" s="32">
        <v>28</v>
      </c>
      <c r="G110" s="12">
        <f t="shared" si="3"/>
        <v>3</v>
      </c>
      <c r="H110" t="str">
        <f t="shared" si="4"/>
        <v>28-3</v>
      </c>
      <c r="I110" s="31">
        <v>5315</v>
      </c>
    </row>
    <row r="111" spans="1:9">
      <c r="A111" s="31">
        <v>10506</v>
      </c>
      <c r="B111" s="32">
        <v>28</v>
      </c>
      <c r="C111" s="12"/>
      <c r="D111" s="12"/>
      <c r="F111" s="32">
        <v>28</v>
      </c>
      <c r="G111" s="12">
        <f t="shared" si="3"/>
        <v>4</v>
      </c>
      <c r="H111" t="str">
        <f t="shared" si="4"/>
        <v>28-4</v>
      </c>
      <c r="I111" s="31">
        <v>10506</v>
      </c>
    </row>
    <row r="112" spans="1:9">
      <c r="A112" s="31">
        <v>10510</v>
      </c>
      <c r="B112" s="32">
        <v>33</v>
      </c>
      <c r="C112" s="12"/>
      <c r="D112" s="12"/>
      <c r="F112" s="32">
        <v>28</v>
      </c>
      <c r="G112" s="12">
        <f t="shared" si="3"/>
        <v>5</v>
      </c>
      <c r="H112" t="str">
        <f t="shared" si="4"/>
        <v>28-5</v>
      </c>
      <c r="I112" s="31">
        <v>12530</v>
      </c>
    </row>
    <row r="113" spans="1:9">
      <c r="A113" s="31">
        <v>10592</v>
      </c>
      <c r="B113" s="32">
        <v>16</v>
      </c>
      <c r="C113" s="12"/>
      <c r="D113" s="12"/>
      <c r="F113" s="32">
        <v>29</v>
      </c>
      <c r="G113" s="12">
        <f t="shared" si="3"/>
        <v>1</v>
      </c>
      <c r="H113" t="str">
        <f t="shared" si="4"/>
        <v>29-1</v>
      </c>
      <c r="I113" s="31">
        <v>2373</v>
      </c>
    </row>
    <row r="114" spans="1:9">
      <c r="A114" s="31">
        <v>10607</v>
      </c>
      <c r="B114" s="32">
        <v>20</v>
      </c>
      <c r="C114" s="12"/>
      <c r="D114" s="12"/>
      <c r="F114" s="31">
        <v>29</v>
      </c>
      <c r="G114" s="12">
        <f t="shared" si="3"/>
        <v>2</v>
      </c>
      <c r="H114" t="str">
        <f t="shared" si="4"/>
        <v>29-2</v>
      </c>
      <c r="I114" s="31">
        <v>2693</v>
      </c>
    </row>
    <row r="115" spans="1:9">
      <c r="A115" s="31">
        <v>10795</v>
      </c>
      <c r="B115" s="32">
        <v>34</v>
      </c>
      <c r="C115" s="12"/>
      <c r="D115" s="12"/>
      <c r="F115" s="32">
        <v>29</v>
      </c>
      <c r="G115" s="12">
        <f t="shared" si="3"/>
        <v>3</v>
      </c>
      <c r="H115" t="str">
        <f t="shared" si="4"/>
        <v>29-3</v>
      </c>
      <c r="I115" s="31">
        <v>7734</v>
      </c>
    </row>
    <row r="116" spans="1:9">
      <c r="A116" s="31">
        <v>10815</v>
      </c>
      <c r="B116" s="32">
        <v>1</v>
      </c>
      <c r="C116" s="12"/>
      <c r="D116" s="12"/>
      <c r="F116" s="32">
        <v>29</v>
      </c>
      <c r="G116" s="12">
        <f t="shared" si="3"/>
        <v>4</v>
      </c>
      <c r="H116" t="str">
        <f t="shared" si="4"/>
        <v>29-4</v>
      </c>
      <c r="I116" s="31">
        <v>8590</v>
      </c>
    </row>
    <row r="117" spans="1:9">
      <c r="A117" s="31">
        <v>10894</v>
      </c>
      <c r="B117" s="32">
        <v>4</v>
      </c>
      <c r="C117" s="12"/>
      <c r="D117" s="12"/>
      <c r="F117" s="32">
        <v>30</v>
      </c>
      <c r="G117" s="12">
        <f t="shared" si="3"/>
        <v>1</v>
      </c>
      <c r="H117" t="str">
        <f t="shared" si="4"/>
        <v>30-1</v>
      </c>
      <c r="I117" s="31">
        <v>1126</v>
      </c>
    </row>
    <row r="118" spans="1:9">
      <c r="A118" s="31">
        <v>10895</v>
      </c>
      <c r="B118" s="32">
        <v>3</v>
      </c>
      <c r="C118" s="12"/>
      <c r="D118" s="12"/>
      <c r="F118" s="32">
        <v>30</v>
      </c>
      <c r="G118" s="12">
        <f t="shared" si="3"/>
        <v>2</v>
      </c>
      <c r="H118" t="str">
        <f t="shared" si="4"/>
        <v>30-2</v>
      </c>
      <c r="I118" s="31">
        <v>7081</v>
      </c>
    </row>
    <row r="119" spans="1:9">
      <c r="A119" s="31">
        <v>10909</v>
      </c>
      <c r="B119" s="32">
        <v>2</v>
      </c>
      <c r="C119" s="12"/>
      <c r="D119" s="12"/>
      <c r="F119" s="32">
        <v>30</v>
      </c>
      <c r="G119" s="12">
        <f t="shared" si="3"/>
        <v>3</v>
      </c>
      <c r="H119" t="str">
        <f t="shared" si="4"/>
        <v>30-3</v>
      </c>
      <c r="I119" s="31">
        <v>7778</v>
      </c>
    </row>
    <row r="120" spans="1:9">
      <c r="A120" s="31">
        <v>10913</v>
      </c>
      <c r="B120" s="32">
        <v>33</v>
      </c>
      <c r="C120" s="12"/>
      <c r="D120" s="12"/>
      <c r="F120" s="32">
        <v>30</v>
      </c>
      <c r="G120" s="12">
        <f t="shared" si="3"/>
        <v>4</v>
      </c>
      <c r="H120" t="str">
        <f t="shared" si="4"/>
        <v>30-4</v>
      </c>
      <c r="I120" s="31">
        <v>10163</v>
      </c>
    </row>
    <row r="121" spans="1:9">
      <c r="A121" s="31">
        <v>10923</v>
      </c>
      <c r="B121" s="31">
        <v>24</v>
      </c>
      <c r="C121" s="12"/>
      <c r="D121" s="12"/>
      <c r="F121" s="31">
        <v>31</v>
      </c>
      <c r="G121" s="12">
        <f t="shared" si="3"/>
        <v>1</v>
      </c>
      <c r="H121" t="str">
        <f t="shared" si="4"/>
        <v>31-1</v>
      </c>
      <c r="I121" s="31">
        <v>975</v>
      </c>
    </row>
    <row r="122" spans="1:9">
      <c r="A122" s="31">
        <v>10965</v>
      </c>
      <c r="B122" s="32">
        <v>34</v>
      </c>
      <c r="C122" s="12"/>
      <c r="D122" s="12"/>
      <c r="F122" s="31">
        <v>31</v>
      </c>
      <c r="G122" s="12">
        <f t="shared" si="3"/>
        <v>2</v>
      </c>
      <c r="H122" t="str">
        <f t="shared" si="4"/>
        <v>31-2</v>
      </c>
      <c r="I122" s="31">
        <v>1128</v>
      </c>
    </row>
    <row r="123" spans="1:9">
      <c r="A123" s="31">
        <v>11001</v>
      </c>
      <c r="B123" s="32">
        <v>9</v>
      </c>
      <c r="C123" s="12"/>
      <c r="D123" s="12"/>
      <c r="F123" s="32">
        <v>31</v>
      </c>
      <c r="G123" s="12">
        <f t="shared" si="3"/>
        <v>3</v>
      </c>
      <c r="H123" t="str">
        <f t="shared" si="4"/>
        <v>31-3</v>
      </c>
      <c r="I123" s="31">
        <v>2681</v>
      </c>
    </row>
    <row r="124" spans="1:9">
      <c r="A124" s="31">
        <v>11054</v>
      </c>
      <c r="B124" s="32">
        <v>17</v>
      </c>
      <c r="C124" s="12"/>
      <c r="D124" s="12"/>
      <c r="F124" s="32">
        <v>32</v>
      </c>
      <c r="G124" s="12">
        <f t="shared" si="3"/>
        <v>1</v>
      </c>
      <c r="H124" t="str">
        <f t="shared" si="4"/>
        <v>32-1</v>
      </c>
      <c r="I124" s="31">
        <v>652</v>
      </c>
    </row>
    <row r="125" spans="1:9">
      <c r="A125" s="31">
        <v>11280</v>
      </c>
      <c r="B125" s="32">
        <v>10</v>
      </c>
      <c r="C125" s="12"/>
      <c r="D125" s="12"/>
      <c r="F125" s="32">
        <v>32</v>
      </c>
      <c r="G125" s="12">
        <f t="shared" si="3"/>
        <v>2</v>
      </c>
      <c r="H125" t="str">
        <f t="shared" si="4"/>
        <v>32-2</v>
      </c>
      <c r="I125" s="31">
        <v>10184</v>
      </c>
    </row>
    <row r="126" spans="1:9">
      <c r="A126" s="31">
        <v>11312</v>
      </c>
      <c r="B126" s="32">
        <v>10</v>
      </c>
      <c r="C126" s="12"/>
      <c r="D126" s="12"/>
      <c r="F126" s="32">
        <v>32</v>
      </c>
      <c r="G126" s="12">
        <f t="shared" si="3"/>
        <v>3</v>
      </c>
      <c r="H126" t="str">
        <f t="shared" si="4"/>
        <v>32-3</v>
      </c>
      <c r="I126" s="31">
        <v>11800</v>
      </c>
    </row>
    <row r="127" spans="1:9">
      <c r="A127" s="31">
        <v>11363</v>
      </c>
      <c r="B127" s="32">
        <v>22</v>
      </c>
      <c r="C127" s="12"/>
      <c r="D127" s="12"/>
      <c r="F127" s="32">
        <v>33</v>
      </c>
      <c r="G127" s="12">
        <f t="shared" si="3"/>
        <v>1</v>
      </c>
      <c r="H127" t="str">
        <f t="shared" si="4"/>
        <v>33-1</v>
      </c>
      <c r="I127" s="31">
        <v>4923</v>
      </c>
    </row>
    <row r="128" spans="1:9">
      <c r="A128" s="31">
        <v>11364</v>
      </c>
      <c r="B128" s="32">
        <v>35</v>
      </c>
      <c r="C128" s="12"/>
      <c r="D128" s="12"/>
      <c r="F128" s="32">
        <v>33</v>
      </c>
      <c r="G128" s="12">
        <f t="shared" si="3"/>
        <v>2</v>
      </c>
      <c r="H128" t="str">
        <f t="shared" si="4"/>
        <v>33-2</v>
      </c>
      <c r="I128" s="31">
        <v>9563</v>
      </c>
    </row>
    <row r="129" spans="1:9">
      <c r="A129" s="31">
        <v>11600</v>
      </c>
      <c r="B129" s="31">
        <v>3</v>
      </c>
      <c r="C129" s="12"/>
      <c r="D129" s="12"/>
      <c r="F129" s="32">
        <v>33</v>
      </c>
      <c r="G129" s="12">
        <f t="shared" si="3"/>
        <v>3</v>
      </c>
      <c r="H129" t="str">
        <f t="shared" si="4"/>
        <v>33-3</v>
      </c>
      <c r="I129" s="31">
        <v>10510</v>
      </c>
    </row>
    <row r="130" spans="1:9">
      <c r="A130" s="31">
        <v>11652</v>
      </c>
      <c r="B130" s="32">
        <v>36</v>
      </c>
      <c r="C130" s="12"/>
      <c r="D130" s="12"/>
      <c r="F130" s="32">
        <v>33</v>
      </c>
      <c r="G130" s="12">
        <f t="shared" ref="G130:G167" si="5">IF(NOT(F130=F129),1,G129+1)</f>
        <v>4</v>
      </c>
      <c r="H130" t="str">
        <f t="shared" ref="H130:H167" si="6">CONCATENATE(F130,"-",G130)</f>
        <v>33-4</v>
      </c>
      <c r="I130" s="31">
        <v>10913</v>
      </c>
    </row>
    <row r="131" spans="1:9">
      <c r="A131" s="31">
        <v>11674</v>
      </c>
      <c r="B131" s="32">
        <v>7</v>
      </c>
      <c r="C131" s="12"/>
      <c r="D131" s="12"/>
      <c r="F131" s="32">
        <v>34</v>
      </c>
      <c r="G131" s="12">
        <f t="shared" si="5"/>
        <v>1</v>
      </c>
      <c r="H131" t="str">
        <f t="shared" si="6"/>
        <v>34-1</v>
      </c>
      <c r="I131" s="31">
        <v>10795</v>
      </c>
    </row>
    <row r="132" spans="1:9">
      <c r="A132" s="31">
        <v>11700</v>
      </c>
      <c r="B132" s="31">
        <v>2</v>
      </c>
      <c r="C132" s="12"/>
      <c r="D132" s="12"/>
      <c r="F132" s="32">
        <v>34</v>
      </c>
      <c r="G132" s="12">
        <f t="shared" si="5"/>
        <v>2</v>
      </c>
      <c r="H132" t="str">
        <f t="shared" si="6"/>
        <v>34-2</v>
      </c>
      <c r="I132" s="31">
        <v>10965</v>
      </c>
    </row>
    <row r="133" spans="1:9">
      <c r="A133" s="31">
        <v>11737</v>
      </c>
      <c r="B133" s="32">
        <v>38</v>
      </c>
      <c r="C133" s="12"/>
      <c r="D133" s="12"/>
      <c r="F133" s="32">
        <v>34</v>
      </c>
      <c r="G133" s="12">
        <f t="shared" si="5"/>
        <v>3</v>
      </c>
      <c r="H133" t="str">
        <f t="shared" si="6"/>
        <v>34-3</v>
      </c>
      <c r="I133" s="31">
        <v>14914</v>
      </c>
    </row>
    <row r="134" spans="1:9">
      <c r="A134" s="31">
        <v>11800</v>
      </c>
      <c r="B134" s="32">
        <v>32</v>
      </c>
      <c r="C134" s="12"/>
      <c r="D134" s="12"/>
      <c r="F134" s="32">
        <v>34</v>
      </c>
      <c r="G134" s="12">
        <f t="shared" si="5"/>
        <v>4</v>
      </c>
      <c r="H134" t="str">
        <f t="shared" si="6"/>
        <v>34-4</v>
      </c>
      <c r="I134" s="31">
        <v>15101</v>
      </c>
    </row>
    <row r="135" spans="1:9">
      <c r="A135" s="31">
        <v>11810</v>
      </c>
      <c r="B135" s="32">
        <v>41</v>
      </c>
      <c r="C135" s="12"/>
      <c r="D135" s="12"/>
      <c r="F135" s="32">
        <v>35</v>
      </c>
      <c r="G135" s="12">
        <f t="shared" si="5"/>
        <v>1</v>
      </c>
      <c r="H135" t="str">
        <f t="shared" si="6"/>
        <v>35-1</v>
      </c>
      <c r="I135" s="31">
        <v>6192</v>
      </c>
    </row>
    <row r="136" spans="1:9">
      <c r="A136" s="31">
        <v>11822</v>
      </c>
      <c r="B136" s="31">
        <v>12</v>
      </c>
      <c r="C136" s="12"/>
      <c r="D136" s="12"/>
      <c r="F136" s="32">
        <v>35</v>
      </c>
      <c r="G136" s="12">
        <f t="shared" si="5"/>
        <v>2</v>
      </c>
      <c r="H136" t="str">
        <f t="shared" si="6"/>
        <v>35-2</v>
      </c>
      <c r="I136" s="31">
        <v>6429</v>
      </c>
    </row>
    <row r="137" spans="1:9">
      <c r="A137" s="31">
        <v>11823</v>
      </c>
      <c r="B137" s="31">
        <v>39</v>
      </c>
      <c r="C137" s="12"/>
      <c r="D137" s="12"/>
      <c r="F137" s="32">
        <v>35</v>
      </c>
      <c r="G137" s="12">
        <f t="shared" si="5"/>
        <v>3</v>
      </c>
      <c r="H137" t="str">
        <f t="shared" si="6"/>
        <v>35-3</v>
      </c>
      <c r="I137" s="31">
        <v>11364</v>
      </c>
    </row>
    <row r="138" spans="1:9">
      <c r="A138" s="31">
        <v>11824</v>
      </c>
      <c r="B138" s="32">
        <v>39</v>
      </c>
      <c r="C138" s="12"/>
      <c r="D138" s="12"/>
      <c r="F138" s="32">
        <v>35</v>
      </c>
      <c r="G138" s="12">
        <f t="shared" si="5"/>
        <v>4</v>
      </c>
      <c r="H138" t="str">
        <f t="shared" si="6"/>
        <v>35-4</v>
      </c>
      <c r="I138" s="31">
        <v>11879</v>
      </c>
    </row>
    <row r="139" spans="1:9">
      <c r="A139" s="31">
        <v>11879</v>
      </c>
      <c r="B139" s="32">
        <v>35</v>
      </c>
      <c r="C139" s="12"/>
      <c r="D139" s="12"/>
      <c r="F139" s="31">
        <v>36</v>
      </c>
      <c r="G139" s="12">
        <f t="shared" si="5"/>
        <v>1</v>
      </c>
      <c r="H139" t="str">
        <f t="shared" si="6"/>
        <v>36-1</v>
      </c>
      <c r="I139" s="31">
        <v>1717</v>
      </c>
    </row>
    <row r="140" spans="1:9">
      <c r="A140" s="31">
        <v>12086</v>
      </c>
      <c r="B140" s="32">
        <v>19</v>
      </c>
      <c r="C140" s="12"/>
      <c r="D140" s="12"/>
      <c r="F140" s="32">
        <v>36</v>
      </c>
      <c r="G140" s="12">
        <f t="shared" si="5"/>
        <v>2</v>
      </c>
      <c r="H140" t="str">
        <f t="shared" si="6"/>
        <v>36-2</v>
      </c>
      <c r="I140" s="31">
        <v>5383</v>
      </c>
    </row>
    <row r="141" spans="1:9">
      <c r="A141" s="31">
        <v>12132</v>
      </c>
      <c r="B141" s="31">
        <v>14</v>
      </c>
      <c r="C141" s="12"/>
      <c r="D141" s="12"/>
      <c r="F141" s="32">
        <v>36</v>
      </c>
      <c r="G141" s="12">
        <f t="shared" si="5"/>
        <v>3</v>
      </c>
      <c r="H141" t="str">
        <f t="shared" si="6"/>
        <v>36-3</v>
      </c>
      <c r="I141" s="31">
        <v>11652</v>
      </c>
    </row>
    <row r="142" spans="1:9">
      <c r="A142" s="31">
        <v>12200</v>
      </c>
      <c r="B142" s="32">
        <v>42</v>
      </c>
      <c r="C142" s="12"/>
      <c r="D142" s="12"/>
      <c r="F142" s="32">
        <v>36</v>
      </c>
      <c r="G142" s="12">
        <f t="shared" si="5"/>
        <v>4</v>
      </c>
      <c r="H142" t="str">
        <f t="shared" si="6"/>
        <v>36-4</v>
      </c>
      <c r="I142" s="31">
        <v>14423</v>
      </c>
    </row>
    <row r="143" spans="1:9">
      <c r="A143" s="31">
        <v>12517</v>
      </c>
      <c r="B143" s="32">
        <v>17</v>
      </c>
      <c r="C143" s="12"/>
      <c r="D143" s="12"/>
      <c r="F143" s="32">
        <v>36</v>
      </c>
      <c r="G143" s="12">
        <f t="shared" si="5"/>
        <v>5</v>
      </c>
      <c r="H143" t="str">
        <f t="shared" si="6"/>
        <v>36-5</v>
      </c>
      <c r="I143" s="31">
        <v>15944</v>
      </c>
    </row>
    <row r="144" spans="1:9">
      <c r="A144" s="31">
        <v>12530</v>
      </c>
      <c r="B144" s="32">
        <v>28</v>
      </c>
      <c r="C144" s="12"/>
      <c r="D144" s="12"/>
      <c r="F144" s="31">
        <v>37</v>
      </c>
      <c r="G144" s="12">
        <f t="shared" si="5"/>
        <v>1</v>
      </c>
      <c r="H144" t="str">
        <f t="shared" si="6"/>
        <v>37-1</v>
      </c>
      <c r="I144" s="31">
        <v>1833</v>
      </c>
    </row>
    <row r="145" spans="1:9">
      <c r="A145" s="31">
        <v>12557</v>
      </c>
      <c r="B145" s="32">
        <v>40</v>
      </c>
      <c r="C145" s="12"/>
      <c r="D145" s="12"/>
      <c r="F145" s="32">
        <v>37</v>
      </c>
      <c r="G145" s="12">
        <f t="shared" si="5"/>
        <v>2</v>
      </c>
      <c r="H145" t="str">
        <f t="shared" si="6"/>
        <v>37-2</v>
      </c>
      <c r="I145" s="31">
        <v>8625</v>
      </c>
    </row>
    <row r="146" spans="1:9">
      <c r="A146" s="31">
        <v>12687</v>
      </c>
      <c r="B146" s="32">
        <v>24</v>
      </c>
      <c r="C146" s="12"/>
      <c r="D146" s="12"/>
      <c r="F146" s="32">
        <v>37</v>
      </c>
      <c r="G146" s="12">
        <f t="shared" si="5"/>
        <v>3</v>
      </c>
      <c r="H146" t="str">
        <f t="shared" si="6"/>
        <v>37-3</v>
      </c>
      <c r="I146" s="31">
        <v>8889</v>
      </c>
    </row>
    <row r="147" spans="1:9">
      <c r="A147" s="31">
        <v>13015</v>
      </c>
      <c r="B147" s="32">
        <v>9</v>
      </c>
      <c r="C147" s="12"/>
      <c r="D147" s="12"/>
      <c r="F147" s="32">
        <v>37</v>
      </c>
      <c r="G147" s="12">
        <f t="shared" si="5"/>
        <v>4</v>
      </c>
      <c r="H147" t="str">
        <f t="shared" si="6"/>
        <v>37-4</v>
      </c>
      <c r="I147" s="31">
        <v>15647</v>
      </c>
    </row>
    <row r="148" spans="1:9">
      <c r="A148" s="31">
        <v>13080</v>
      </c>
      <c r="B148" s="32">
        <v>1</v>
      </c>
      <c r="C148" s="12"/>
      <c r="D148" s="12"/>
      <c r="F148" s="32">
        <v>38</v>
      </c>
      <c r="G148" s="12">
        <f t="shared" si="5"/>
        <v>1</v>
      </c>
      <c r="H148" t="str">
        <f t="shared" si="6"/>
        <v>38-1</v>
      </c>
      <c r="I148" s="31">
        <v>7704</v>
      </c>
    </row>
    <row r="149" spans="1:9">
      <c r="A149" s="31">
        <v>13496</v>
      </c>
      <c r="B149" s="32">
        <v>41</v>
      </c>
      <c r="C149" s="12"/>
      <c r="D149" s="12"/>
      <c r="F149" s="32">
        <v>38</v>
      </c>
      <c r="G149" s="12">
        <f t="shared" si="5"/>
        <v>2</v>
      </c>
      <c r="H149" t="str">
        <f t="shared" si="6"/>
        <v>38-2</v>
      </c>
      <c r="I149" s="31">
        <v>7966</v>
      </c>
    </row>
    <row r="150" spans="1:9">
      <c r="A150" s="31">
        <v>13576</v>
      </c>
      <c r="B150" s="32">
        <v>10</v>
      </c>
      <c r="C150" s="12"/>
      <c r="D150" s="12"/>
      <c r="F150" s="32">
        <v>38</v>
      </c>
      <c r="G150" s="12">
        <f t="shared" si="5"/>
        <v>3</v>
      </c>
      <c r="H150" t="str">
        <f t="shared" si="6"/>
        <v>38-3</v>
      </c>
      <c r="I150" s="31">
        <v>11737</v>
      </c>
    </row>
    <row r="151" spans="1:9">
      <c r="A151" s="31">
        <v>13584</v>
      </c>
      <c r="B151" s="32">
        <v>21</v>
      </c>
      <c r="C151" s="12"/>
      <c r="D151" s="12"/>
      <c r="F151" s="32">
        <v>38</v>
      </c>
      <c r="G151" s="12">
        <f t="shared" si="5"/>
        <v>4</v>
      </c>
      <c r="H151" t="str">
        <f t="shared" si="6"/>
        <v>38-4</v>
      </c>
      <c r="I151" s="31">
        <v>14320</v>
      </c>
    </row>
    <row r="152" spans="1:9">
      <c r="A152" s="31">
        <v>13956</v>
      </c>
      <c r="B152" s="32">
        <v>1</v>
      </c>
      <c r="C152" s="12"/>
      <c r="D152" s="12"/>
      <c r="F152" s="31">
        <v>39</v>
      </c>
      <c r="G152" s="12">
        <f t="shared" si="5"/>
        <v>1</v>
      </c>
      <c r="H152" t="str">
        <f t="shared" si="6"/>
        <v>39-1</v>
      </c>
      <c r="I152" s="31">
        <v>1123</v>
      </c>
    </row>
    <row r="153" spans="1:9">
      <c r="A153" s="31">
        <v>14070</v>
      </c>
      <c r="B153" s="32">
        <v>11</v>
      </c>
      <c r="C153" s="12"/>
      <c r="D153" s="12"/>
      <c r="F153" s="32">
        <v>39</v>
      </c>
      <c r="G153" s="12">
        <f t="shared" si="5"/>
        <v>2</v>
      </c>
      <c r="H153" t="str">
        <f t="shared" si="6"/>
        <v>39-2</v>
      </c>
      <c r="I153" s="31">
        <v>10155</v>
      </c>
    </row>
    <row r="154" spans="1:9">
      <c r="A154" s="31">
        <v>14077</v>
      </c>
      <c r="B154" s="32">
        <v>6</v>
      </c>
      <c r="C154" s="12"/>
      <c r="D154" s="12"/>
      <c r="F154" s="32">
        <v>39</v>
      </c>
      <c r="G154" s="12">
        <f t="shared" si="5"/>
        <v>3</v>
      </c>
      <c r="H154" t="str">
        <f t="shared" si="6"/>
        <v>39-3</v>
      </c>
      <c r="I154" s="31">
        <v>10335</v>
      </c>
    </row>
    <row r="155" spans="1:9">
      <c r="A155" s="31">
        <v>14320</v>
      </c>
      <c r="B155" s="32">
        <v>38</v>
      </c>
      <c r="C155" s="12"/>
      <c r="D155" s="12"/>
      <c r="F155" s="31">
        <v>39</v>
      </c>
      <c r="G155" s="12">
        <f t="shared" si="5"/>
        <v>4</v>
      </c>
      <c r="H155" t="str">
        <f t="shared" si="6"/>
        <v>39-4</v>
      </c>
      <c r="I155" s="31">
        <v>11823</v>
      </c>
    </row>
    <row r="156" spans="1:9">
      <c r="A156" s="31">
        <v>14423</v>
      </c>
      <c r="B156" s="32">
        <v>36</v>
      </c>
      <c r="C156" s="12"/>
      <c r="D156" s="12"/>
      <c r="F156" s="32">
        <v>39</v>
      </c>
      <c r="G156" s="12">
        <f t="shared" si="5"/>
        <v>5</v>
      </c>
      <c r="H156" t="str">
        <f t="shared" si="6"/>
        <v>39-5</v>
      </c>
      <c r="I156" s="31">
        <v>11824</v>
      </c>
    </row>
    <row r="157" spans="1:9">
      <c r="A157" s="31">
        <v>14508</v>
      </c>
      <c r="B157" s="32">
        <v>12</v>
      </c>
      <c r="C157" s="12"/>
      <c r="D157" s="12"/>
      <c r="F157" s="32">
        <v>40</v>
      </c>
      <c r="G157" s="12">
        <f t="shared" si="5"/>
        <v>1</v>
      </c>
      <c r="H157" t="str">
        <f t="shared" si="6"/>
        <v>40-1</v>
      </c>
      <c r="I157" s="31">
        <v>1966</v>
      </c>
    </row>
    <row r="158" spans="1:9">
      <c r="A158" s="31">
        <v>14685</v>
      </c>
      <c r="B158" s="32">
        <v>16</v>
      </c>
      <c r="C158" s="12"/>
      <c r="D158" s="12"/>
      <c r="F158" s="32">
        <v>40</v>
      </c>
      <c r="G158" s="12">
        <f t="shared" si="5"/>
        <v>2</v>
      </c>
      <c r="H158" t="str">
        <f t="shared" si="6"/>
        <v>40-2</v>
      </c>
      <c r="I158" s="31">
        <v>3152</v>
      </c>
    </row>
    <row r="159" spans="1:9">
      <c r="A159" s="31">
        <v>14914</v>
      </c>
      <c r="B159" s="32">
        <v>34</v>
      </c>
      <c r="C159" s="12"/>
      <c r="D159" s="12"/>
      <c r="F159" s="32">
        <v>40</v>
      </c>
      <c r="G159" s="12">
        <f t="shared" si="5"/>
        <v>3</v>
      </c>
      <c r="H159" t="str">
        <f t="shared" si="6"/>
        <v>40-3</v>
      </c>
      <c r="I159" s="31">
        <v>7614</v>
      </c>
    </row>
    <row r="160" spans="1:9">
      <c r="A160" s="31">
        <v>15101</v>
      </c>
      <c r="B160" s="32">
        <v>34</v>
      </c>
      <c r="C160" s="12"/>
      <c r="D160" s="12"/>
      <c r="F160" s="32">
        <v>40</v>
      </c>
      <c r="G160" s="12">
        <f t="shared" si="5"/>
        <v>4</v>
      </c>
      <c r="H160" t="str">
        <f t="shared" si="6"/>
        <v>40-4</v>
      </c>
      <c r="I160" s="31">
        <v>12557</v>
      </c>
    </row>
    <row r="161" spans="1:9">
      <c r="A161" s="31">
        <v>15407</v>
      </c>
      <c r="B161" s="31">
        <v>10</v>
      </c>
      <c r="C161" s="12"/>
      <c r="D161" s="12"/>
      <c r="F161" s="32">
        <v>41</v>
      </c>
      <c r="G161" s="12">
        <f t="shared" si="5"/>
        <v>1</v>
      </c>
      <c r="H161" t="str">
        <f t="shared" si="6"/>
        <v>41-1</v>
      </c>
      <c r="I161" s="31">
        <v>2272</v>
      </c>
    </row>
    <row r="162" spans="1:9">
      <c r="A162" s="31">
        <v>15647</v>
      </c>
      <c r="B162" s="32">
        <v>37</v>
      </c>
      <c r="C162" s="12"/>
      <c r="D162" s="12"/>
      <c r="F162" s="32">
        <v>41</v>
      </c>
      <c r="G162" s="12">
        <f t="shared" si="5"/>
        <v>2</v>
      </c>
      <c r="H162" t="str">
        <f t="shared" si="6"/>
        <v>41-2</v>
      </c>
      <c r="I162" s="31">
        <v>7779</v>
      </c>
    </row>
    <row r="163" spans="1:9">
      <c r="A163" s="31">
        <v>15869</v>
      </c>
      <c r="B163" s="32">
        <v>8</v>
      </c>
      <c r="C163" s="12"/>
      <c r="D163" s="12"/>
      <c r="F163" s="32">
        <v>41</v>
      </c>
      <c r="G163" s="12">
        <f t="shared" si="5"/>
        <v>3</v>
      </c>
      <c r="H163" t="str">
        <f t="shared" si="6"/>
        <v>41-3</v>
      </c>
      <c r="I163" s="31">
        <v>11810</v>
      </c>
    </row>
    <row r="164" spans="1:9">
      <c r="A164" s="31">
        <v>15944</v>
      </c>
      <c r="B164" s="32">
        <v>36</v>
      </c>
      <c r="C164" s="12"/>
      <c r="D164" s="12"/>
      <c r="F164" s="32">
        <v>41</v>
      </c>
      <c r="G164" s="12">
        <f t="shared" si="5"/>
        <v>4</v>
      </c>
      <c r="H164" t="str">
        <f t="shared" si="6"/>
        <v>41-4</v>
      </c>
      <c r="I164" s="31">
        <v>13496</v>
      </c>
    </row>
    <row r="165" spans="1:9">
      <c r="A165" s="31">
        <v>16680</v>
      </c>
      <c r="B165" s="32">
        <v>5</v>
      </c>
      <c r="C165" s="12"/>
      <c r="D165" s="12"/>
      <c r="F165" s="32">
        <v>42</v>
      </c>
      <c r="G165" s="12">
        <f t="shared" si="5"/>
        <v>1</v>
      </c>
      <c r="H165" t="str">
        <f t="shared" si="6"/>
        <v>42-1</v>
      </c>
      <c r="I165" s="31">
        <v>1861</v>
      </c>
    </row>
    <row r="166" spans="1:9">
      <c r="A166" s="31">
        <v>16878</v>
      </c>
      <c r="B166" s="32">
        <v>9</v>
      </c>
      <c r="C166" s="12"/>
      <c r="D166" s="12"/>
      <c r="F166" s="32">
        <v>42</v>
      </c>
      <c r="G166" s="12">
        <f t="shared" si="5"/>
        <v>2</v>
      </c>
      <c r="H166" t="str">
        <f t="shared" si="6"/>
        <v>42-2</v>
      </c>
      <c r="I166" s="31">
        <v>10285</v>
      </c>
    </row>
    <row r="167" spans="1:9" ht="15" thickBot="1">
      <c r="A167" s="34">
        <v>18817</v>
      </c>
      <c r="B167" s="35">
        <v>10</v>
      </c>
      <c r="C167" s="12"/>
      <c r="D167" s="12"/>
      <c r="F167" s="35">
        <v>42</v>
      </c>
      <c r="G167" s="12">
        <f t="shared" si="5"/>
        <v>3</v>
      </c>
      <c r="H167" t="str">
        <f t="shared" si="6"/>
        <v>42-3</v>
      </c>
      <c r="I167" s="34">
        <v>12200</v>
      </c>
    </row>
  </sheetData>
  <sheetProtection algorithmName="SHA-512" hashValue="jeDNcZH/KsQx65guhkFMMbKeRZknuKwmaBZZcvqobaoMLgta2evvRBuN94WWV7oxwVxzFzIIeUCZKhVNPYy1Kw==" saltValue="5FeUGoQw9XViIcpIo3IXgQ==" spinCount="100000" sheet="1" objects="1" scenarios="1"/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020C-5F5F-4CB1-8E73-B3DF4BA5D350}">
  <dimension ref="A1:T532"/>
  <sheetViews>
    <sheetView workbookViewId="0">
      <selection activeCell="A2" sqref="A2:T532"/>
    </sheetView>
  </sheetViews>
  <sheetFormatPr defaultRowHeight="14.4"/>
  <cols>
    <col min="1" max="1" width="5.77734375" bestFit="1" customWidth="1"/>
    <col min="2" max="2" width="8" bestFit="1" customWidth="1"/>
    <col min="3" max="3" width="5.33203125" bestFit="1" customWidth="1"/>
    <col min="4" max="4" width="7.6640625" bestFit="1" customWidth="1"/>
    <col min="5" max="5" width="8.77734375" bestFit="1" customWidth="1"/>
    <col min="6" max="6" width="6.21875" bestFit="1" customWidth="1"/>
    <col min="7" max="7" width="8.44140625" bestFit="1" customWidth="1"/>
    <col min="10" max="10" width="7" bestFit="1" customWidth="1"/>
    <col min="13" max="13" width="8.77734375" bestFit="1" customWidth="1"/>
    <col min="16" max="16" width="8.44140625" bestFit="1" customWidth="1"/>
    <col min="19" max="19" width="7.88671875" bestFit="1" customWidth="1"/>
    <col min="20" max="20" width="7.21875" bestFit="1" customWidth="1"/>
  </cols>
  <sheetData>
    <row r="1" spans="1:20" ht="41.4" thickBot="1">
      <c r="A1" s="127" t="s">
        <v>157</v>
      </c>
      <c r="B1" s="127" t="s">
        <v>156</v>
      </c>
      <c r="C1" s="127" t="s">
        <v>267</v>
      </c>
      <c r="D1" s="127" t="s">
        <v>268</v>
      </c>
      <c r="E1" s="127" t="s">
        <v>269</v>
      </c>
      <c r="F1" s="127" t="s">
        <v>270</v>
      </c>
      <c r="G1" s="127" t="s">
        <v>271</v>
      </c>
      <c r="H1" s="127" t="s">
        <v>272</v>
      </c>
      <c r="I1" s="127" t="s">
        <v>273</v>
      </c>
      <c r="J1" s="127" t="s">
        <v>274</v>
      </c>
      <c r="K1" s="141" t="s">
        <v>275</v>
      </c>
      <c r="L1" s="141"/>
      <c r="M1" s="127" t="s">
        <v>276</v>
      </c>
      <c r="N1" s="141" t="s">
        <v>277</v>
      </c>
      <c r="O1" s="141"/>
      <c r="P1" s="127" t="s">
        <v>278</v>
      </c>
      <c r="Q1" s="141" t="s">
        <v>279</v>
      </c>
      <c r="R1" s="141"/>
      <c r="S1" s="127" t="s">
        <v>280</v>
      </c>
      <c r="T1" s="127" t="s">
        <v>281</v>
      </c>
    </row>
    <row r="2" spans="1:20" ht="31.2" thickBot="1">
      <c r="A2" s="38" t="s">
        <v>7</v>
      </c>
      <c r="B2" s="38" t="s">
        <v>282</v>
      </c>
      <c r="C2" s="38">
        <v>6</v>
      </c>
      <c r="D2" s="38" t="s">
        <v>283</v>
      </c>
      <c r="E2" s="38" t="s">
        <v>1305</v>
      </c>
      <c r="F2" s="38" t="s">
        <v>1533</v>
      </c>
      <c r="G2" s="38" t="s">
        <v>286</v>
      </c>
      <c r="H2" s="38" t="s">
        <v>1534</v>
      </c>
      <c r="I2" s="38" t="s">
        <v>1535</v>
      </c>
      <c r="J2" s="38" t="s">
        <v>289</v>
      </c>
      <c r="K2" s="140" t="s">
        <v>434</v>
      </c>
      <c r="L2" s="140"/>
      <c r="M2" s="38" t="s">
        <v>14</v>
      </c>
      <c r="N2" s="140" t="s">
        <v>1536</v>
      </c>
      <c r="O2" s="140"/>
      <c r="P2" s="38" t="s">
        <v>434</v>
      </c>
      <c r="Q2" s="140" t="s">
        <v>14</v>
      </c>
      <c r="R2" s="140"/>
      <c r="S2" s="38" t="s">
        <v>1536</v>
      </c>
      <c r="T2" s="38" t="s">
        <v>14</v>
      </c>
    </row>
    <row r="3" spans="1:20" ht="41.4" thickBot="1">
      <c r="A3" s="38" t="s">
        <v>7</v>
      </c>
      <c r="B3" s="38" t="s">
        <v>282</v>
      </c>
      <c r="C3" s="38">
        <v>9</v>
      </c>
      <c r="D3" s="38" t="s">
        <v>283</v>
      </c>
      <c r="E3" s="38" t="s">
        <v>803</v>
      </c>
      <c r="F3" s="38" t="s">
        <v>2151</v>
      </c>
      <c r="G3" s="38" t="s">
        <v>304</v>
      </c>
      <c r="H3" s="38" t="s">
        <v>2152</v>
      </c>
      <c r="I3" s="38" t="s">
        <v>2153</v>
      </c>
      <c r="J3" s="38" t="s">
        <v>289</v>
      </c>
      <c r="K3" s="140" t="s">
        <v>300</v>
      </c>
      <c r="L3" s="140"/>
      <c r="M3" s="38" t="s">
        <v>14</v>
      </c>
      <c r="N3" s="140" t="s">
        <v>783</v>
      </c>
      <c r="O3" s="140"/>
      <c r="P3" s="38" t="s">
        <v>309</v>
      </c>
      <c r="Q3" s="140" t="s">
        <v>309</v>
      </c>
      <c r="R3" s="140"/>
      <c r="S3" s="38" t="s">
        <v>309</v>
      </c>
      <c r="T3" s="38" t="s">
        <v>14</v>
      </c>
    </row>
    <row r="4" spans="1:20" ht="31.2" thickBot="1">
      <c r="A4" s="38" t="s">
        <v>7</v>
      </c>
      <c r="B4" s="38" t="s">
        <v>282</v>
      </c>
      <c r="C4" s="38">
        <v>30</v>
      </c>
      <c r="D4" s="38" t="s">
        <v>283</v>
      </c>
      <c r="E4" s="38" t="s">
        <v>1187</v>
      </c>
      <c r="F4" s="38" t="s">
        <v>1188</v>
      </c>
      <c r="G4" s="38" t="s">
        <v>304</v>
      </c>
      <c r="H4" s="38" t="s">
        <v>1189</v>
      </c>
      <c r="I4" s="38" t="s">
        <v>1190</v>
      </c>
      <c r="J4" s="38" t="s">
        <v>289</v>
      </c>
      <c r="K4" s="140" t="s">
        <v>1191</v>
      </c>
      <c r="L4" s="140"/>
      <c r="M4" s="38" t="s">
        <v>331</v>
      </c>
      <c r="N4" s="140" t="s">
        <v>13</v>
      </c>
      <c r="O4" s="140"/>
      <c r="P4" s="38" t="s">
        <v>309</v>
      </c>
      <c r="Q4" s="140" t="s">
        <v>309</v>
      </c>
      <c r="R4" s="140"/>
      <c r="S4" s="38" t="s">
        <v>309</v>
      </c>
      <c r="T4" s="38" t="s">
        <v>331</v>
      </c>
    </row>
    <row r="5" spans="1:20" ht="31.2" thickBot="1">
      <c r="A5" s="38" t="s">
        <v>7</v>
      </c>
      <c r="B5" s="38" t="s">
        <v>282</v>
      </c>
      <c r="C5" s="38">
        <v>37</v>
      </c>
      <c r="D5" s="38" t="s">
        <v>283</v>
      </c>
      <c r="E5" s="38" t="s">
        <v>707</v>
      </c>
      <c r="F5" s="38" t="s">
        <v>943</v>
      </c>
      <c r="G5" s="38" t="s">
        <v>386</v>
      </c>
      <c r="H5" s="38" t="s">
        <v>944</v>
      </c>
      <c r="I5" s="38" t="s">
        <v>945</v>
      </c>
      <c r="J5" s="38" t="s">
        <v>289</v>
      </c>
      <c r="K5" s="140" t="s">
        <v>469</v>
      </c>
      <c r="L5" s="140"/>
      <c r="M5" s="38" t="s">
        <v>14</v>
      </c>
      <c r="N5" s="140" t="s">
        <v>946</v>
      </c>
      <c r="O5" s="140"/>
      <c r="P5" s="38" t="s">
        <v>309</v>
      </c>
      <c r="Q5" s="140" t="s">
        <v>309</v>
      </c>
      <c r="R5" s="140"/>
      <c r="S5" s="38" t="s">
        <v>309</v>
      </c>
      <c r="T5" s="38" t="s">
        <v>14</v>
      </c>
    </row>
    <row r="6" spans="1:20" ht="31.2" thickBot="1">
      <c r="A6" s="38" t="s">
        <v>7</v>
      </c>
      <c r="B6" s="38" t="s">
        <v>282</v>
      </c>
      <c r="C6" s="38">
        <v>24</v>
      </c>
      <c r="D6" s="38" t="s">
        <v>283</v>
      </c>
      <c r="E6" s="38" t="s">
        <v>1404</v>
      </c>
      <c r="F6" s="38" t="s">
        <v>1678</v>
      </c>
      <c r="G6" s="38" t="s">
        <v>296</v>
      </c>
      <c r="H6" s="38" t="s">
        <v>1679</v>
      </c>
      <c r="I6" s="38" t="s">
        <v>1680</v>
      </c>
      <c r="J6" s="38" t="s">
        <v>289</v>
      </c>
      <c r="K6" s="140" t="s">
        <v>1681</v>
      </c>
      <c r="L6" s="140"/>
      <c r="M6" s="38" t="s">
        <v>14</v>
      </c>
      <c r="N6" s="140" t="s">
        <v>1076</v>
      </c>
      <c r="O6" s="140"/>
      <c r="P6" s="38" t="s">
        <v>292</v>
      </c>
      <c r="Q6" s="140" t="s">
        <v>14</v>
      </c>
      <c r="R6" s="140"/>
      <c r="S6" s="38" t="s">
        <v>1682</v>
      </c>
      <c r="T6" s="38" t="s">
        <v>14</v>
      </c>
    </row>
    <row r="7" spans="1:20" ht="31.2" thickBot="1">
      <c r="A7" s="38" t="s">
        <v>7</v>
      </c>
      <c r="B7" s="38" t="s">
        <v>282</v>
      </c>
      <c r="C7" s="38">
        <v>6</v>
      </c>
      <c r="D7" s="38" t="s">
        <v>283</v>
      </c>
      <c r="E7" s="38" t="s">
        <v>294</v>
      </c>
      <c r="F7" s="38" t="s">
        <v>1963</v>
      </c>
      <c r="G7" s="38" t="s">
        <v>386</v>
      </c>
      <c r="H7" s="38" t="s">
        <v>1964</v>
      </c>
      <c r="I7" s="38" t="s">
        <v>1965</v>
      </c>
      <c r="J7" s="38" t="s">
        <v>289</v>
      </c>
      <c r="K7" s="140" t="s">
        <v>434</v>
      </c>
      <c r="L7" s="140"/>
      <c r="M7" s="38" t="s">
        <v>14</v>
      </c>
      <c r="N7" s="140" t="s">
        <v>1966</v>
      </c>
      <c r="O7" s="140"/>
      <c r="P7" s="38" t="s">
        <v>309</v>
      </c>
      <c r="Q7" s="140" t="s">
        <v>309</v>
      </c>
      <c r="R7" s="140"/>
      <c r="S7" s="38" t="s">
        <v>309</v>
      </c>
      <c r="T7" s="38" t="s">
        <v>14</v>
      </c>
    </row>
    <row r="8" spans="1:20" ht="31.2" thickBot="1">
      <c r="A8" s="38" t="s">
        <v>7</v>
      </c>
      <c r="B8" s="38" t="s">
        <v>282</v>
      </c>
      <c r="C8" s="38">
        <v>41</v>
      </c>
      <c r="D8" s="38" t="s">
        <v>283</v>
      </c>
      <c r="E8" s="38" t="s">
        <v>2501</v>
      </c>
      <c r="F8" s="38" t="s">
        <v>2502</v>
      </c>
      <c r="G8" s="38" t="s">
        <v>286</v>
      </c>
      <c r="H8" s="38" t="s">
        <v>2503</v>
      </c>
      <c r="I8" s="38" t="s">
        <v>2504</v>
      </c>
      <c r="J8" s="38" t="s">
        <v>289</v>
      </c>
      <c r="K8" s="140" t="s">
        <v>338</v>
      </c>
      <c r="L8" s="140"/>
      <c r="M8" s="38" t="s">
        <v>2505</v>
      </c>
      <c r="N8" s="140" t="s">
        <v>13</v>
      </c>
      <c r="O8" s="140"/>
      <c r="P8" s="38" t="s">
        <v>338</v>
      </c>
      <c r="Q8" s="140" t="s">
        <v>2505</v>
      </c>
      <c r="R8" s="140"/>
      <c r="S8" s="38" t="s">
        <v>13</v>
      </c>
      <c r="T8" s="38" t="s">
        <v>310</v>
      </c>
    </row>
    <row r="9" spans="1:20" ht="31.2" thickBot="1">
      <c r="A9" s="38" t="s">
        <v>7</v>
      </c>
      <c r="B9" s="38" t="s">
        <v>282</v>
      </c>
      <c r="C9" s="38">
        <v>13</v>
      </c>
      <c r="D9" s="38" t="s">
        <v>283</v>
      </c>
      <c r="E9" s="38" t="s">
        <v>1012</v>
      </c>
      <c r="F9" s="38" t="s">
        <v>1013</v>
      </c>
      <c r="G9" s="38" t="s">
        <v>386</v>
      </c>
      <c r="H9" s="38" t="s">
        <v>1014</v>
      </c>
      <c r="I9" s="38" t="s">
        <v>1015</v>
      </c>
      <c r="J9" s="38" t="s">
        <v>289</v>
      </c>
      <c r="K9" s="140" t="s">
        <v>567</v>
      </c>
      <c r="L9" s="140"/>
      <c r="M9" s="38" t="s">
        <v>14</v>
      </c>
      <c r="N9" s="140" t="s">
        <v>727</v>
      </c>
      <c r="O9" s="140"/>
      <c r="P9" s="38" t="s">
        <v>309</v>
      </c>
      <c r="Q9" s="140" t="s">
        <v>309</v>
      </c>
      <c r="R9" s="140"/>
      <c r="S9" s="38" t="s">
        <v>309</v>
      </c>
      <c r="T9" s="38" t="s">
        <v>14</v>
      </c>
    </row>
    <row r="10" spans="1:20" ht="31.2" thickBot="1">
      <c r="A10" s="38" t="s">
        <v>7</v>
      </c>
      <c r="B10" s="38" t="s">
        <v>282</v>
      </c>
      <c r="C10" s="38">
        <v>14</v>
      </c>
      <c r="D10" s="38" t="s">
        <v>283</v>
      </c>
      <c r="E10" s="38" t="s">
        <v>577</v>
      </c>
      <c r="F10" s="38" t="s">
        <v>1797</v>
      </c>
      <c r="G10" s="38" t="s">
        <v>296</v>
      </c>
      <c r="H10" s="38" t="s">
        <v>1798</v>
      </c>
      <c r="I10" s="38" t="s">
        <v>1799</v>
      </c>
      <c r="J10" s="38" t="s">
        <v>289</v>
      </c>
      <c r="K10" s="140" t="s">
        <v>977</v>
      </c>
      <c r="L10" s="140"/>
      <c r="M10" s="38" t="s">
        <v>331</v>
      </c>
      <c r="N10" s="140" t="s">
        <v>13</v>
      </c>
      <c r="O10" s="140"/>
      <c r="P10" s="38" t="s">
        <v>977</v>
      </c>
      <c r="Q10" s="140" t="s">
        <v>2180</v>
      </c>
      <c r="R10" s="140"/>
      <c r="S10" s="38" t="s">
        <v>13</v>
      </c>
      <c r="T10" s="38" t="s">
        <v>331</v>
      </c>
    </row>
    <row r="11" spans="1:20" ht="31.2" thickBot="1">
      <c r="A11" s="38" t="s">
        <v>7</v>
      </c>
      <c r="B11" s="38" t="s">
        <v>282</v>
      </c>
      <c r="C11" s="38">
        <v>23</v>
      </c>
      <c r="D11" s="38" t="s">
        <v>283</v>
      </c>
      <c r="E11" s="38" t="s">
        <v>876</v>
      </c>
      <c r="F11" s="38" t="s">
        <v>877</v>
      </c>
      <c r="G11" s="38" t="s">
        <v>386</v>
      </c>
      <c r="H11" s="38" t="s">
        <v>878</v>
      </c>
      <c r="I11" s="38" t="s">
        <v>879</v>
      </c>
      <c r="J11" s="38" t="s">
        <v>289</v>
      </c>
      <c r="K11" s="140" t="s">
        <v>469</v>
      </c>
      <c r="L11" s="140"/>
      <c r="M11" s="38" t="s">
        <v>14</v>
      </c>
      <c r="N11" s="140" t="s">
        <v>880</v>
      </c>
      <c r="O11" s="140"/>
      <c r="P11" s="38" t="s">
        <v>309</v>
      </c>
      <c r="Q11" s="140" t="s">
        <v>309</v>
      </c>
      <c r="R11" s="140"/>
      <c r="S11" s="38" t="s">
        <v>309</v>
      </c>
      <c r="T11" s="38" t="s">
        <v>14</v>
      </c>
    </row>
    <row r="12" spans="1:20" ht="31.2" thickBot="1">
      <c r="A12" s="38" t="s">
        <v>7</v>
      </c>
      <c r="B12" s="38" t="s">
        <v>282</v>
      </c>
      <c r="C12" s="38">
        <v>23</v>
      </c>
      <c r="D12" s="38" t="s">
        <v>283</v>
      </c>
      <c r="E12" s="38" t="s">
        <v>793</v>
      </c>
      <c r="F12" s="38" t="s">
        <v>794</v>
      </c>
      <c r="G12" s="38" t="s">
        <v>296</v>
      </c>
      <c r="H12" s="38" t="s">
        <v>795</v>
      </c>
      <c r="I12" s="38" t="s">
        <v>796</v>
      </c>
      <c r="J12" s="38" t="s">
        <v>289</v>
      </c>
      <c r="K12" s="140" t="s">
        <v>446</v>
      </c>
      <c r="L12" s="140"/>
      <c r="M12" s="38" t="s">
        <v>331</v>
      </c>
      <c r="N12" s="140" t="s">
        <v>13</v>
      </c>
      <c r="O12" s="140"/>
      <c r="P12" s="38" t="s">
        <v>797</v>
      </c>
      <c r="Q12" s="140" t="s">
        <v>14</v>
      </c>
      <c r="R12" s="140"/>
      <c r="S12" s="38" t="s">
        <v>798</v>
      </c>
      <c r="T12" s="38" t="s">
        <v>331</v>
      </c>
    </row>
    <row r="13" spans="1:20" ht="31.2" thickBot="1">
      <c r="A13" s="38" t="s">
        <v>7</v>
      </c>
      <c r="B13" s="38" t="s">
        <v>282</v>
      </c>
      <c r="C13" s="38">
        <v>1</v>
      </c>
      <c r="D13" s="38" t="s">
        <v>283</v>
      </c>
      <c r="E13" s="38" t="s">
        <v>799</v>
      </c>
      <c r="F13" s="38" t="s">
        <v>800</v>
      </c>
      <c r="G13" s="38" t="s">
        <v>386</v>
      </c>
      <c r="H13" s="38" t="s">
        <v>801</v>
      </c>
      <c r="I13" s="38" t="s">
        <v>802</v>
      </c>
      <c r="J13" s="38" t="s">
        <v>289</v>
      </c>
      <c r="K13" s="140" t="s">
        <v>395</v>
      </c>
      <c r="L13" s="140"/>
      <c r="M13" s="38" t="s">
        <v>14</v>
      </c>
      <c r="N13" s="140" t="s">
        <v>2506</v>
      </c>
      <c r="O13" s="140"/>
      <c r="P13" s="38" t="s">
        <v>309</v>
      </c>
      <c r="Q13" s="140" t="s">
        <v>309</v>
      </c>
      <c r="R13" s="140"/>
      <c r="S13" s="38" t="s">
        <v>309</v>
      </c>
      <c r="T13" s="38" t="s">
        <v>14</v>
      </c>
    </row>
    <row r="14" spans="1:20" ht="31.2" thickBot="1">
      <c r="A14" s="38" t="s">
        <v>7</v>
      </c>
      <c r="B14" s="38" t="s">
        <v>282</v>
      </c>
      <c r="C14" s="38">
        <v>30</v>
      </c>
      <c r="D14" s="38" t="s">
        <v>283</v>
      </c>
      <c r="E14" s="38" t="s">
        <v>2507</v>
      </c>
      <c r="F14" s="38" t="s">
        <v>2508</v>
      </c>
      <c r="G14" s="38" t="s">
        <v>304</v>
      </c>
      <c r="H14" s="38" t="s">
        <v>2509</v>
      </c>
      <c r="I14" s="38" t="s">
        <v>2510</v>
      </c>
      <c r="J14" s="38" t="s">
        <v>289</v>
      </c>
      <c r="K14" s="140" t="s">
        <v>2511</v>
      </c>
      <c r="L14" s="140"/>
      <c r="M14" s="38" t="s">
        <v>14</v>
      </c>
      <c r="N14" s="140" t="s">
        <v>2512</v>
      </c>
      <c r="O14" s="140"/>
      <c r="P14" s="38" t="s">
        <v>309</v>
      </c>
      <c r="Q14" s="140" t="s">
        <v>309</v>
      </c>
      <c r="R14" s="140"/>
      <c r="S14" s="38" t="s">
        <v>309</v>
      </c>
      <c r="T14" s="38" t="s">
        <v>14</v>
      </c>
    </row>
    <row r="15" spans="1:20" ht="41.4" thickBot="1">
      <c r="A15" s="38" t="s">
        <v>7</v>
      </c>
      <c r="B15" s="38" t="s">
        <v>282</v>
      </c>
      <c r="C15" s="38">
        <v>17</v>
      </c>
      <c r="D15" s="38" t="s">
        <v>283</v>
      </c>
      <c r="E15" s="38" t="s">
        <v>850</v>
      </c>
      <c r="F15" s="38" t="s">
        <v>1708</v>
      </c>
      <c r="G15" s="38" t="s">
        <v>304</v>
      </c>
      <c r="H15" s="38" t="s">
        <v>1709</v>
      </c>
      <c r="I15" s="38" t="s">
        <v>1710</v>
      </c>
      <c r="J15" s="38" t="s">
        <v>289</v>
      </c>
      <c r="K15" s="140" t="s">
        <v>1711</v>
      </c>
      <c r="L15" s="140"/>
      <c r="M15" s="38" t="s">
        <v>331</v>
      </c>
      <c r="N15" s="140" t="s">
        <v>13</v>
      </c>
      <c r="O15" s="140"/>
      <c r="P15" s="38" t="s">
        <v>309</v>
      </c>
      <c r="Q15" s="140" t="s">
        <v>309</v>
      </c>
      <c r="R15" s="140"/>
      <c r="S15" s="38" t="s">
        <v>309</v>
      </c>
      <c r="T15" s="38" t="s">
        <v>331</v>
      </c>
    </row>
    <row r="16" spans="1:20" ht="31.2" thickBot="1">
      <c r="A16" s="38" t="s">
        <v>7</v>
      </c>
      <c r="B16" s="38" t="s">
        <v>282</v>
      </c>
      <c r="C16" s="38">
        <v>26</v>
      </c>
      <c r="D16" s="38" t="s">
        <v>283</v>
      </c>
      <c r="E16" s="38" t="s">
        <v>1445</v>
      </c>
      <c r="F16" s="38" t="s">
        <v>1446</v>
      </c>
      <c r="G16" s="38" t="s">
        <v>386</v>
      </c>
      <c r="H16" s="38" t="s">
        <v>1447</v>
      </c>
      <c r="I16" s="38" t="s">
        <v>1448</v>
      </c>
      <c r="J16" s="38" t="s">
        <v>289</v>
      </c>
      <c r="K16" s="140" t="s">
        <v>1449</v>
      </c>
      <c r="L16" s="140"/>
      <c r="M16" s="38" t="s">
        <v>14</v>
      </c>
      <c r="N16" s="140" t="s">
        <v>1450</v>
      </c>
      <c r="O16" s="140"/>
      <c r="P16" s="38" t="s">
        <v>309</v>
      </c>
      <c r="Q16" s="140" t="s">
        <v>309</v>
      </c>
      <c r="R16" s="140"/>
      <c r="S16" s="38" t="s">
        <v>309</v>
      </c>
      <c r="T16" s="38" t="s">
        <v>14</v>
      </c>
    </row>
    <row r="17" spans="1:20" ht="31.2" thickBot="1">
      <c r="A17" s="38" t="s">
        <v>7</v>
      </c>
      <c r="B17" s="38" t="s">
        <v>282</v>
      </c>
      <c r="C17" s="38">
        <v>38</v>
      </c>
      <c r="D17" s="38" t="s">
        <v>283</v>
      </c>
      <c r="E17" s="38" t="s">
        <v>626</v>
      </c>
      <c r="F17" s="38" t="s">
        <v>627</v>
      </c>
      <c r="G17" s="38" t="s">
        <v>304</v>
      </c>
      <c r="H17" s="38" t="s">
        <v>628</v>
      </c>
      <c r="I17" s="38" t="s">
        <v>629</v>
      </c>
      <c r="J17" s="38" t="s">
        <v>289</v>
      </c>
      <c r="K17" s="140" t="s">
        <v>630</v>
      </c>
      <c r="L17" s="140"/>
      <c r="M17" s="38" t="s">
        <v>14</v>
      </c>
      <c r="N17" s="140" t="s">
        <v>631</v>
      </c>
      <c r="O17" s="140"/>
      <c r="P17" s="38" t="s">
        <v>309</v>
      </c>
      <c r="Q17" s="140" t="s">
        <v>309</v>
      </c>
      <c r="R17" s="140"/>
      <c r="S17" s="38" t="s">
        <v>309</v>
      </c>
      <c r="T17" s="38" t="s">
        <v>14</v>
      </c>
    </row>
    <row r="18" spans="1:20" ht="31.2" thickBot="1">
      <c r="A18" s="38" t="s">
        <v>7</v>
      </c>
      <c r="B18" s="38" t="s">
        <v>282</v>
      </c>
      <c r="C18" s="38">
        <v>41</v>
      </c>
      <c r="D18" s="38" t="s">
        <v>283</v>
      </c>
      <c r="E18" s="38" t="s">
        <v>422</v>
      </c>
      <c r="F18" s="38" t="s">
        <v>423</v>
      </c>
      <c r="G18" s="38" t="s">
        <v>286</v>
      </c>
      <c r="H18" s="38" t="s">
        <v>424</v>
      </c>
      <c r="I18" s="38" t="s">
        <v>425</v>
      </c>
      <c r="J18" s="38" t="s">
        <v>289</v>
      </c>
      <c r="K18" s="140" t="s">
        <v>426</v>
      </c>
      <c r="L18" s="140"/>
      <c r="M18" s="38" t="s">
        <v>14</v>
      </c>
      <c r="N18" s="140" t="s">
        <v>427</v>
      </c>
      <c r="O18" s="140"/>
      <c r="P18" s="38" t="s">
        <v>428</v>
      </c>
      <c r="Q18" s="140" t="s">
        <v>14</v>
      </c>
      <c r="R18" s="140"/>
      <c r="S18" s="38" t="s">
        <v>429</v>
      </c>
      <c r="T18" s="38" t="s">
        <v>14</v>
      </c>
    </row>
    <row r="19" spans="1:20" ht="31.2" thickBot="1">
      <c r="A19" s="38" t="s">
        <v>7</v>
      </c>
      <c r="B19" s="38" t="s">
        <v>282</v>
      </c>
      <c r="C19" s="38">
        <v>35</v>
      </c>
      <c r="D19" s="38" t="s">
        <v>283</v>
      </c>
      <c r="E19" s="38" t="s">
        <v>557</v>
      </c>
      <c r="F19" s="38" t="s">
        <v>1927</v>
      </c>
      <c r="G19" s="38" t="s">
        <v>286</v>
      </c>
      <c r="H19" s="38" t="s">
        <v>1928</v>
      </c>
      <c r="I19" s="38" t="s">
        <v>1929</v>
      </c>
      <c r="J19" s="38" t="s">
        <v>343</v>
      </c>
      <c r="K19" s="140" t="s">
        <v>1191</v>
      </c>
      <c r="L19" s="140"/>
      <c r="M19" s="38" t="s">
        <v>14</v>
      </c>
      <c r="N19" s="140" t="s">
        <v>1930</v>
      </c>
      <c r="O19" s="140"/>
      <c r="P19" s="38" t="s">
        <v>1359</v>
      </c>
      <c r="Q19" s="140" t="s">
        <v>14</v>
      </c>
      <c r="R19" s="140"/>
      <c r="S19" s="38" t="s">
        <v>1931</v>
      </c>
      <c r="T19" s="38" t="s">
        <v>14</v>
      </c>
    </row>
    <row r="20" spans="1:20" ht="31.2" thickBot="1">
      <c r="A20" s="38" t="s">
        <v>7</v>
      </c>
      <c r="B20" s="38" t="s">
        <v>282</v>
      </c>
      <c r="C20" s="38">
        <v>2</v>
      </c>
      <c r="D20" s="38" t="s">
        <v>283</v>
      </c>
      <c r="E20" s="38" t="s">
        <v>1416</v>
      </c>
      <c r="F20" s="38" t="s">
        <v>1878</v>
      </c>
      <c r="G20" s="38" t="s">
        <v>304</v>
      </c>
      <c r="H20" s="38" t="s">
        <v>1879</v>
      </c>
      <c r="I20" s="38" t="s">
        <v>1880</v>
      </c>
      <c r="J20" s="38" t="s">
        <v>289</v>
      </c>
      <c r="K20" s="140" t="s">
        <v>1881</v>
      </c>
      <c r="L20" s="140"/>
      <c r="M20" s="38" t="s">
        <v>14</v>
      </c>
      <c r="N20" s="140" t="s">
        <v>1882</v>
      </c>
      <c r="O20" s="140"/>
      <c r="P20" s="38" t="s">
        <v>309</v>
      </c>
      <c r="Q20" s="140" t="s">
        <v>309</v>
      </c>
      <c r="R20" s="140"/>
      <c r="S20" s="38" t="s">
        <v>309</v>
      </c>
      <c r="T20" s="38" t="s">
        <v>14</v>
      </c>
    </row>
    <row r="21" spans="1:20" ht="41.4" thickBot="1">
      <c r="A21" s="38" t="s">
        <v>7</v>
      </c>
      <c r="B21" s="38" t="s">
        <v>282</v>
      </c>
      <c r="C21" s="38">
        <v>3</v>
      </c>
      <c r="D21" s="38" t="s">
        <v>283</v>
      </c>
      <c r="E21" s="38" t="s">
        <v>598</v>
      </c>
      <c r="F21" s="38" t="s">
        <v>1883</v>
      </c>
      <c r="G21" s="38" t="s">
        <v>296</v>
      </c>
      <c r="H21" s="38" t="s">
        <v>1884</v>
      </c>
      <c r="I21" s="38" t="s">
        <v>1885</v>
      </c>
      <c r="J21" s="38" t="s">
        <v>289</v>
      </c>
      <c r="K21" s="140" t="s">
        <v>395</v>
      </c>
      <c r="L21" s="140"/>
      <c r="M21" s="38" t="s">
        <v>14</v>
      </c>
      <c r="N21" s="140" t="s">
        <v>1693</v>
      </c>
      <c r="O21" s="140"/>
      <c r="P21" s="38" t="s">
        <v>395</v>
      </c>
      <c r="Q21" s="140" t="s">
        <v>14</v>
      </c>
      <c r="R21" s="140"/>
      <c r="S21" s="38" t="s">
        <v>1693</v>
      </c>
      <c r="T21" s="38" t="s">
        <v>14</v>
      </c>
    </row>
    <row r="22" spans="1:20" ht="31.2" thickBot="1">
      <c r="A22" s="38" t="s">
        <v>7</v>
      </c>
      <c r="B22" s="38" t="s">
        <v>282</v>
      </c>
      <c r="C22" s="38">
        <v>12</v>
      </c>
      <c r="D22" s="38" t="s">
        <v>283</v>
      </c>
      <c r="E22" s="38" t="s">
        <v>993</v>
      </c>
      <c r="F22" s="38" t="s">
        <v>1239</v>
      </c>
      <c r="G22" s="38" t="s">
        <v>296</v>
      </c>
      <c r="H22" s="38" t="s">
        <v>1240</v>
      </c>
      <c r="I22" s="38" t="s">
        <v>1241</v>
      </c>
      <c r="J22" s="38" t="s">
        <v>289</v>
      </c>
      <c r="K22" s="140" t="s">
        <v>1242</v>
      </c>
      <c r="L22" s="140"/>
      <c r="M22" s="38" t="s">
        <v>14</v>
      </c>
      <c r="N22" s="140" t="s">
        <v>1243</v>
      </c>
      <c r="O22" s="140"/>
      <c r="P22" s="38" t="s">
        <v>1244</v>
      </c>
      <c r="Q22" s="140" t="s">
        <v>14</v>
      </c>
      <c r="R22" s="140"/>
      <c r="S22" s="38" t="s">
        <v>1245</v>
      </c>
      <c r="T22" s="38" t="s">
        <v>14</v>
      </c>
    </row>
    <row r="23" spans="1:20" ht="31.2" thickBot="1">
      <c r="A23" s="38" t="s">
        <v>7</v>
      </c>
      <c r="B23" s="38" t="s">
        <v>282</v>
      </c>
      <c r="C23" s="38">
        <v>12</v>
      </c>
      <c r="D23" s="38" t="s">
        <v>283</v>
      </c>
      <c r="E23" s="38" t="s">
        <v>1045</v>
      </c>
      <c r="F23" s="38" t="s">
        <v>1381</v>
      </c>
      <c r="G23" s="38" t="s">
        <v>386</v>
      </c>
      <c r="H23" s="38" t="s">
        <v>1382</v>
      </c>
      <c r="I23" s="38" t="s">
        <v>1383</v>
      </c>
      <c r="J23" s="38" t="s">
        <v>289</v>
      </c>
      <c r="K23" s="140" t="s">
        <v>1384</v>
      </c>
      <c r="L23" s="140"/>
      <c r="M23" s="38" t="s">
        <v>14</v>
      </c>
      <c r="N23" s="140" t="s">
        <v>1385</v>
      </c>
      <c r="O23" s="140"/>
      <c r="P23" s="38" t="s">
        <v>309</v>
      </c>
      <c r="Q23" s="140" t="s">
        <v>309</v>
      </c>
      <c r="R23" s="140"/>
      <c r="S23" s="38" t="s">
        <v>309</v>
      </c>
      <c r="T23" s="38" t="s">
        <v>14</v>
      </c>
    </row>
    <row r="24" spans="1:20" ht="31.2" thickBot="1">
      <c r="A24" s="38" t="s">
        <v>7</v>
      </c>
      <c r="B24" s="38" t="s">
        <v>282</v>
      </c>
      <c r="C24" s="38">
        <v>30</v>
      </c>
      <c r="D24" s="38" t="s">
        <v>283</v>
      </c>
      <c r="E24" s="38" t="s">
        <v>619</v>
      </c>
      <c r="F24" s="38" t="s">
        <v>620</v>
      </c>
      <c r="G24" s="38" t="s">
        <v>296</v>
      </c>
      <c r="H24" s="38" t="s">
        <v>621</v>
      </c>
      <c r="I24" s="38" t="s">
        <v>622</v>
      </c>
      <c r="J24" s="38" t="s">
        <v>289</v>
      </c>
      <c r="K24" s="140" t="s">
        <v>623</v>
      </c>
      <c r="L24" s="140"/>
      <c r="M24" s="38" t="s">
        <v>14</v>
      </c>
      <c r="N24" s="140" t="s">
        <v>624</v>
      </c>
      <c r="O24" s="140"/>
      <c r="P24" s="38" t="s">
        <v>469</v>
      </c>
      <c r="Q24" s="140" t="s">
        <v>14</v>
      </c>
      <c r="R24" s="140"/>
      <c r="S24" s="38" t="s">
        <v>625</v>
      </c>
      <c r="T24" s="38" t="s">
        <v>14</v>
      </c>
    </row>
    <row r="25" spans="1:20" ht="31.2" thickBot="1">
      <c r="A25" s="38" t="s">
        <v>7</v>
      </c>
      <c r="B25" s="38" t="s">
        <v>282</v>
      </c>
      <c r="C25" s="38">
        <v>34</v>
      </c>
      <c r="D25" s="38" t="s">
        <v>283</v>
      </c>
      <c r="E25" s="38" t="s">
        <v>368</v>
      </c>
      <c r="F25" s="38" t="s">
        <v>1548</v>
      </c>
      <c r="G25" s="38" t="s">
        <v>286</v>
      </c>
      <c r="H25" s="38" t="s">
        <v>1549</v>
      </c>
      <c r="I25" s="38" t="s">
        <v>1550</v>
      </c>
      <c r="J25" s="38" t="s">
        <v>289</v>
      </c>
      <c r="K25" s="140" t="s">
        <v>469</v>
      </c>
      <c r="L25" s="140"/>
      <c r="M25" s="38" t="s">
        <v>14</v>
      </c>
      <c r="N25" s="140" t="s">
        <v>1076</v>
      </c>
      <c r="O25" s="140"/>
      <c r="P25" s="38" t="s">
        <v>469</v>
      </c>
      <c r="Q25" s="140" t="s">
        <v>14</v>
      </c>
      <c r="R25" s="140"/>
      <c r="S25" s="38" t="s">
        <v>1551</v>
      </c>
      <c r="T25" s="38" t="s">
        <v>14</v>
      </c>
    </row>
    <row r="26" spans="1:20" ht="31.2" thickBot="1">
      <c r="A26" s="38" t="s">
        <v>7</v>
      </c>
      <c r="B26" s="38" t="s">
        <v>282</v>
      </c>
      <c r="C26" s="38">
        <v>34</v>
      </c>
      <c r="D26" s="38" t="s">
        <v>283</v>
      </c>
      <c r="E26" s="38" t="s">
        <v>967</v>
      </c>
      <c r="F26" s="38" t="s">
        <v>968</v>
      </c>
      <c r="G26" s="38" t="s">
        <v>386</v>
      </c>
      <c r="H26" s="38" t="s">
        <v>969</v>
      </c>
      <c r="I26" s="38" t="s">
        <v>970</v>
      </c>
      <c r="J26" s="38" t="s">
        <v>289</v>
      </c>
      <c r="K26" s="140" t="s">
        <v>971</v>
      </c>
      <c r="L26" s="140"/>
      <c r="M26" s="38" t="s">
        <v>14</v>
      </c>
      <c r="N26" s="140" t="s">
        <v>972</v>
      </c>
      <c r="O26" s="140"/>
      <c r="P26" s="38" t="s">
        <v>309</v>
      </c>
      <c r="Q26" s="140" t="s">
        <v>309</v>
      </c>
      <c r="R26" s="140"/>
      <c r="S26" s="38" t="s">
        <v>309</v>
      </c>
      <c r="T26" s="38" t="s">
        <v>14</v>
      </c>
    </row>
    <row r="27" spans="1:20" ht="41.4" thickBot="1">
      <c r="A27" s="38" t="s">
        <v>7</v>
      </c>
      <c r="B27" s="38" t="s">
        <v>282</v>
      </c>
      <c r="C27" s="38">
        <v>36</v>
      </c>
      <c r="D27" s="38" t="s">
        <v>283</v>
      </c>
      <c r="E27" s="38" t="s">
        <v>960</v>
      </c>
      <c r="F27" s="38" t="s">
        <v>982</v>
      </c>
      <c r="G27" s="38" t="s">
        <v>386</v>
      </c>
      <c r="H27" s="38" t="s">
        <v>983</v>
      </c>
      <c r="I27" s="38" t="s">
        <v>984</v>
      </c>
      <c r="J27" s="38" t="s">
        <v>289</v>
      </c>
      <c r="K27" s="140" t="s">
        <v>395</v>
      </c>
      <c r="L27" s="140"/>
      <c r="M27" s="38" t="s">
        <v>331</v>
      </c>
      <c r="N27" s="140" t="s">
        <v>13</v>
      </c>
      <c r="O27" s="140"/>
      <c r="P27" s="38" t="s">
        <v>309</v>
      </c>
      <c r="Q27" s="140" t="s">
        <v>309</v>
      </c>
      <c r="R27" s="140"/>
      <c r="S27" s="38" t="s">
        <v>309</v>
      </c>
      <c r="T27" s="38" t="s">
        <v>331</v>
      </c>
    </row>
    <row r="28" spans="1:20" ht="31.2" thickBot="1">
      <c r="A28" s="38" t="s">
        <v>7</v>
      </c>
      <c r="B28" s="38" t="s">
        <v>282</v>
      </c>
      <c r="C28" s="38">
        <v>28</v>
      </c>
      <c r="D28" s="38" t="s">
        <v>283</v>
      </c>
      <c r="E28" s="38" t="s">
        <v>430</v>
      </c>
      <c r="F28" s="38" t="s">
        <v>824</v>
      </c>
      <c r="G28" s="38" t="s">
        <v>304</v>
      </c>
      <c r="H28" s="38" t="s">
        <v>825</v>
      </c>
      <c r="I28" s="38" t="s">
        <v>826</v>
      </c>
      <c r="J28" s="38" t="s">
        <v>289</v>
      </c>
      <c r="K28" s="140" t="s">
        <v>827</v>
      </c>
      <c r="L28" s="140"/>
      <c r="M28" s="38" t="s">
        <v>14</v>
      </c>
      <c r="N28" s="140" t="s">
        <v>828</v>
      </c>
      <c r="O28" s="140"/>
      <c r="P28" s="38" t="s">
        <v>309</v>
      </c>
      <c r="Q28" s="140" t="s">
        <v>309</v>
      </c>
      <c r="R28" s="140"/>
      <c r="S28" s="38" t="s">
        <v>309</v>
      </c>
      <c r="T28" s="38" t="s">
        <v>14</v>
      </c>
    </row>
    <row r="29" spans="1:20" ht="31.2" thickBot="1">
      <c r="A29" s="38" t="s">
        <v>7</v>
      </c>
      <c r="B29" s="38" t="s">
        <v>282</v>
      </c>
      <c r="C29" s="38">
        <v>21</v>
      </c>
      <c r="D29" s="38" t="s">
        <v>283</v>
      </c>
      <c r="E29" s="38" t="s">
        <v>2513</v>
      </c>
      <c r="F29" s="38" t="s">
        <v>2514</v>
      </c>
      <c r="G29" s="38" t="s">
        <v>386</v>
      </c>
      <c r="H29" s="38" t="s">
        <v>2515</v>
      </c>
      <c r="I29" s="38" t="s">
        <v>2516</v>
      </c>
      <c r="J29" s="38" t="s">
        <v>289</v>
      </c>
      <c r="K29" s="140" t="s">
        <v>2517</v>
      </c>
      <c r="L29" s="140"/>
      <c r="M29" s="38" t="s">
        <v>14</v>
      </c>
      <c r="N29" s="140" t="s">
        <v>2518</v>
      </c>
      <c r="O29" s="140"/>
      <c r="P29" s="38" t="s">
        <v>309</v>
      </c>
      <c r="Q29" s="140" t="s">
        <v>309</v>
      </c>
      <c r="R29" s="140"/>
      <c r="S29" s="38" t="s">
        <v>309</v>
      </c>
      <c r="T29" s="38" t="s">
        <v>14</v>
      </c>
    </row>
    <row r="30" spans="1:20" ht="31.2" thickBot="1">
      <c r="A30" s="38" t="s">
        <v>7</v>
      </c>
      <c r="B30" s="38" t="s">
        <v>282</v>
      </c>
      <c r="C30" s="38">
        <v>41</v>
      </c>
      <c r="D30" s="38" t="s">
        <v>283</v>
      </c>
      <c r="E30" s="38" t="s">
        <v>422</v>
      </c>
      <c r="F30" s="38" t="s">
        <v>1370</v>
      </c>
      <c r="G30" s="38" t="s">
        <v>386</v>
      </c>
      <c r="H30" s="38" t="s">
        <v>1371</v>
      </c>
      <c r="I30" s="38" t="s">
        <v>1372</v>
      </c>
      <c r="J30" s="38" t="s">
        <v>289</v>
      </c>
      <c r="K30" s="140" t="s">
        <v>428</v>
      </c>
      <c r="L30" s="140"/>
      <c r="M30" s="38" t="s">
        <v>14</v>
      </c>
      <c r="N30" s="140" t="s">
        <v>1373</v>
      </c>
      <c r="O30" s="140"/>
      <c r="P30" s="38" t="s">
        <v>309</v>
      </c>
      <c r="Q30" s="140" t="s">
        <v>309</v>
      </c>
      <c r="R30" s="140"/>
      <c r="S30" s="38" t="s">
        <v>309</v>
      </c>
      <c r="T30" s="38" t="s">
        <v>14</v>
      </c>
    </row>
    <row r="31" spans="1:20" ht="31.2" thickBot="1">
      <c r="A31" s="38" t="s">
        <v>7</v>
      </c>
      <c r="B31" s="38" t="s">
        <v>282</v>
      </c>
      <c r="C31" s="38">
        <v>11</v>
      </c>
      <c r="D31" s="38" t="s">
        <v>283</v>
      </c>
      <c r="E31" s="38" t="s">
        <v>511</v>
      </c>
      <c r="F31" s="38" t="s">
        <v>1219</v>
      </c>
      <c r="G31" s="38" t="s">
        <v>386</v>
      </c>
      <c r="H31" s="38" t="s">
        <v>1220</v>
      </c>
      <c r="I31" s="38" t="s">
        <v>1221</v>
      </c>
      <c r="J31" s="38" t="s">
        <v>289</v>
      </c>
      <c r="K31" s="140" t="s">
        <v>1222</v>
      </c>
      <c r="L31" s="140"/>
      <c r="M31" s="38" t="s">
        <v>14</v>
      </c>
      <c r="N31" s="140" t="s">
        <v>807</v>
      </c>
      <c r="O31" s="140"/>
      <c r="P31" s="38" t="s">
        <v>309</v>
      </c>
      <c r="Q31" s="140" t="s">
        <v>309</v>
      </c>
      <c r="R31" s="140"/>
      <c r="S31" s="38" t="s">
        <v>309</v>
      </c>
      <c r="T31" s="38" t="s">
        <v>14</v>
      </c>
    </row>
    <row r="32" spans="1:20" ht="31.2" thickBot="1">
      <c r="A32" s="38" t="s">
        <v>7</v>
      </c>
      <c r="B32" s="38" t="s">
        <v>282</v>
      </c>
      <c r="C32" s="38">
        <v>13</v>
      </c>
      <c r="D32" s="38" t="s">
        <v>283</v>
      </c>
      <c r="E32" s="38" t="s">
        <v>478</v>
      </c>
      <c r="F32" s="38" t="s">
        <v>674</v>
      </c>
      <c r="G32" s="38" t="s">
        <v>386</v>
      </c>
      <c r="H32" s="38" t="s">
        <v>675</v>
      </c>
      <c r="I32" s="38" t="s">
        <v>676</v>
      </c>
      <c r="J32" s="38" t="s">
        <v>289</v>
      </c>
      <c r="K32" s="140" t="s">
        <v>469</v>
      </c>
      <c r="L32" s="140"/>
      <c r="M32" s="38" t="s">
        <v>14</v>
      </c>
      <c r="N32" s="140" t="s">
        <v>677</v>
      </c>
      <c r="O32" s="140"/>
      <c r="P32" s="38" t="s">
        <v>309</v>
      </c>
      <c r="Q32" s="140" t="s">
        <v>309</v>
      </c>
      <c r="R32" s="140"/>
      <c r="S32" s="38" t="s">
        <v>309</v>
      </c>
      <c r="T32" s="38" t="s">
        <v>14</v>
      </c>
    </row>
    <row r="33" spans="1:20" ht="31.2" thickBot="1">
      <c r="A33" s="38" t="s">
        <v>7</v>
      </c>
      <c r="B33" s="38" t="s">
        <v>282</v>
      </c>
      <c r="C33" s="38">
        <v>18</v>
      </c>
      <c r="D33" s="38" t="s">
        <v>283</v>
      </c>
      <c r="E33" s="38" t="s">
        <v>670</v>
      </c>
      <c r="F33" s="38" t="s">
        <v>1725</v>
      </c>
      <c r="G33" s="38" t="s">
        <v>386</v>
      </c>
      <c r="H33" s="38" t="s">
        <v>1726</v>
      </c>
      <c r="I33" s="38" t="s">
        <v>1727</v>
      </c>
      <c r="J33" s="38" t="s">
        <v>289</v>
      </c>
      <c r="K33" s="140" t="s">
        <v>325</v>
      </c>
      <c r="L33" s="140"/>
      <c r="M33" s="38" t="s">
        <v>14</v>
      </c>
      <c r="N33" s="140" t="s">
        <v>2519</v>
      </c>
      <c r="O33" s="140"/>
      <c r="P33" s="38" t="s">
        <v>309</v>
      </c>
      <c r="Q33" s="140" t="s">
        <v>309</v>
      </c>
      <c r="R33" s="140"/>
      <c r="S33" s="38" t="s">
        <v>309</v>
      </c>
      <c r="T33" s="38" t="s">
        <v>14</v>
      </c>
    </row>
    <row r="34" spans="1:20" ht="41.4" thickBot="1">
      <c r="A34" s="38" t="s">
        <v>7</v>
      </c>
      <c r="B34" s="38" t="s">
        <v>282</v>
      </c>
      <c r="C34" s="38">
        <v>13</v>
      </c>
      <c r="D34" s="38" t="s">
        <v>283</v>
      </c>
      <c r="E34" s="38" t="s">
        <v>302</v>
      </c>
      <c r="F34" s="38" t="s">
        <v>1128</v>
      </c>
      <c r="G34" s="38" t="s">
        <v>386</v>
      </c>
      <c r="H34" s="38" t="s">
        <v>1129</v>
      </c>
      <c r="I34" s="38" t="s">
        <v>1130</v>
      </c>
      <c r="J34" s="38" t="s">
        <v>343</v>
      </c>
      <c r="K34" s="140" t="s">
        <v>845</v>
      </c>
      <c r="L34" s="140"/>
      <c r="M34" s="38" t="s">
        <v>2520</v>
      </c>
      <c r="N34" s="140" t="s">
        <v>13</v>
      </c>
      <c r="O34" s="140"/>
      <c r="P34" s="38" t="s">
        <v>309</v>
      </c>
      <c r="Q34" s="140" t="s">
        <v>309</v>
      </c>
      <c r="R34" s="140"/>
      <c r="S34" s="38" t="s">
        <v>309</v>
      </c>
      <c r="T34" s="38" t="s">
        <v>310</v>
      </c>
    </row>
    <row r="35" spans="1:20" ht="41.4" thickBot="1">
      <c r="A35" s="38" t="s">
        <v>7</v>
      </c>
      <c r="B35" s="38" t="s">
        <v>282</v>
      </c>
      <c r="C35" s="38">
        <v>9</v>
      </c>
      <c r="D35" s="38" t="s">
        <v>283</v>
      </c>
      <c r="E35" s="38" t="s">
        <v>846</v>
      </c>
      <c r="F35" s="38" t="s">
        <v>1008</v>
      </c>
      <c r="G35" s="38" t="s">
        <v>286</v>
      </c>
      <c r="H35" s="38" t="s">
        <v>1009</v>
      </c>
      <c r="I35" s="38" t="s">
        <v>1010</v>
      </c>
      <c r="J35" s="38" t="s">
        <v>289</v>
      </c>
      <c r="K35" s="140" t="s">
        <v>395</v>
      </c>
      <c r="L35" s="140"/>
      <c r="M35" s="38" t="s">
        <v>14</v>
      </c>
      <c r="N35" s="140" t="s">
        <v>1011</v>
      </c>
      <c r="O35" s="140"/>
      <c r="P35" s="38" t="s">
        <v>395</v>
      </c>
      <c r="Q35" s="140" t="s">
        <v>14</v>
      </c>
      <c r="R35" s="140"/>
      <c r="S35" s="38" t="s">
        <v>1011</v>
      </c>
      <c r="T35" s="38" t="s">
        <v>14</v>
      </c>
    </row>
    <row r="36" spans="1:20" ht="31.2" thickBot="1">
      <c r="A36" s="38" t="s">
        <v>7</v>
      </c>
      <c r="B36" s="38" t="s">
        <v>282</v>
      </c>
      <c r="C36" s="38">
        <v>26</v>
      </c>
      <c r="D36" s="38" t="s">
        <v>283</v>
      </c>
      <c r="E36" s="38" t="s">
        <v>417</v>
      </c>
      <c r="F36" s="38" t="s">
        <v>1952</v>
      </c>
      <c r="G36" s="38" t="s">
        <v>286</v>
      </c>
      <c r="H36" s="38" t="s">
        <v>1953</v>
      </c>
      <c r="I36" s="38" t="s">
        <v>1954</v>
      </c>
      <c r="J36" s="38" t="s">
        <v>289</v>
      </c>
      <c r="K36" s="140" t="s">
        <v>1955</v>
      </c>
      <c r="L36" s="140"/>
      <c r="M36" s="38" t="s">
        <v>14</v>
      </c>
      <c r="N36" s="140" t="s">
        <v>1956</v>
      </c>
      <c r="O36" s="140"/>
      <c r="P36" s="38" t="s">
        <v>1955</v>
      </c>
      <c r="Q36" s="140" t="s">
        <v>14</v>
      </c>
      <c r="R36" s="140"/>
      <c r="S36" s="38" t="s">
        <v>355</v>
      </c>
      <c r="T36" s="38" t="s">
        <v>14</v>
      </c>
    </row>
    <row r="37" spans="1:20" ht="31.2" thickBot="1">
      <c r="A37" s="38" t="s">
        <v>7</v>
      </c>
      <c r="B37" s="38" t="s">
        <v>282</v>
      </c>
      <c r="C37" s="38">
        <v>39</v>
      </c>
      <c r="D37" s="38" t="s">
        <v>283</v>
      </c>
      <c r="E37" s="38" t="s">
        <v>442</v>
      </c>
      <c r="F37" s="38" t="s">
        <v>2230</v>
      </c>
      <c r="G37" s="38" t="s">
        <v>386</v>
      </c>
      <c r="H37" s="38" t="s">
        <v>2231</v>
      </c>
      <c r="I37" s="38" t="s">
        <v>2232</v>
      </c>
      <c r="J37" s="38" t="s">
        <v>289</v>
      </c>
      <c r="K37" s="140" t="s">
        <v>469</v>
      </c>
      <c r="L37" s="140"/>
      <c r="M37" s="38" t="s">
        <v>14</v>
      </c>
      <c r="N37" s="140" t="s">
        <v>2233</v>
      </c>
      <c r="O37" s="140"/>
      <c r="P37" s="38" t="s">
        <v>309</v>
      </c>
      <c r="Q37" s="140" t="s">
        <v>309</v>
      </c>
      <c r="R37" s="140"/>
      <c r="S37" s="38" t="s">
        <v>309</v>
      </c>
      <c r="T37" s="38" t="s">
        <v>14</v>
      </c>
    </row>
    <row r="38" spans="1:20" ht="31.2" thickBot="1">
      <c r="A38" s="38" t="s">
        <v>7</v>
      </c>
      <c r="B38" s="38" t="s">
        <v>282</v>
      </c>
      <c r="C38" s="38">
        <v>7</v>
      </c>
      <c r="D38" s="38" t="s">
        <v>283</v>
      </c>
      <c r="E38" s="38" t="s">
        <v>813</v>
      </c>
      <c r="F38" s="38" t="s">
        <v>1940</v>
      </c>
      <c r="G38" s="38" t="s">
        <v>286</v>
      </c>
      <c r="H38" s="38" t="s">
        <v>1941</v>
      </c>
      <c r="I38" s="38" t="s">
        <v>1942</v>
      </c>
      <c r="J38" s="38" t="s">
        <v>289</v>
      </c>
      <c r="K38" s="140" t="s">
        <v>434</v>
      </c>
      <c r="L38" s="140"/>
      <c r="M38" s="38" t="s">
        <v>14</v>
      </c>
      <c r="N38" s="140" t="s">
        <v>1612</v>
      </c>
      <c r="O38" s="140"/>
      <c r="P38" s="38" t="s">
        <v>325</v>
      </c>
      <c r="Q38" s="140" t="s">
        <v>2180</v>
      </c>
      <c r="R38" s="140"/>
      <c r="S38" s="38" t="s">
        <v>13</v>
      </c>
      <c r="T38" s="38" t="s">
        <v>331</v>
      </c>
    </row>
    <row r="39" spans="1:20" ht="31.2" thickBot="1">
      <c r="A39" s="38" t="s">
        <v>7</v>
      </c>
      <c r="B39" s="38" t="s">
        <v>282</v>
      </c>
      <c r="C39" s="38">
        <v>24</v>
      </c>
      <c r="D39" s="38" t="s">
        <v>283</v>
      </c>
      <c r="E39" s="38" t="s">
        <v>411</v>
      </c>
      <c r="F39" s="38" t="s">
        <v>1295</v>
      </c>
      <c r="G39" s="38" t="s">
        <v>286</v>
      </c>
      <c r="H39" s="38" t="s">
        <v>1296</v>
      </c>
      <c r="I39" s="38" t="s">
        <v>1297</v>
      </c>
      <c r="J39" s="38" t="s">
        <v>289</v>
      </c>
      <c r="K39" s="140" t="s">
        <v>469</v>
      </c>
      <c r="L39" s="140"/>
      <c r="M39" s="38" t="s">
        <v>14</v>
      </c>
      <c r="N39" s="140" t="s">
        <v>1298</v>
      </c>
      <c r="O39" s="140"/>
      <c r="P39" s="38" t="s">
        <v>382</v>
      </c>
      <c r="Q39" s="140" t="s">
        <v>14</v>
      </c>
      <c r="R39" s="140"/>
      <c r="S39" s="38" t="s">
        <v>855</v>
      </c>
      <c r="T39" s="38" t="s">
        <v>14</v>
      </c>
    </row>
    <row r="40" spans="1:20" ht="31.2" thickBot="1">
      <c r="A40" s="38" t="s">
        <v>7</v>
      </c>
      <c r="B40" s="38" t="s">
        <v>282</v>
      </c>
      <c r="C40" s="38">
        <v>33</v>
      </c>
      <c r="D40" s="38" t="s">
        <v>283</v>
      </c>
      <c r="E40" s="38" t="s">
        <v>326</v>
      </c>
      <c r="F40" s="38" t="s">
        <v>327</v>
      </c>
      <c r="G40" s="38" t="s">
        <v>286</v>
      </c>
      <c r="H40" s="38" t="s">
        <v>328</v>
      </c>
      <c r="I40" s="38" t="s">
        <v>329</v>
      </c>
      <c r="J40" s="38" t="s">
        <v>289</v>
      </c>
      <c r="K40" s="140" t="s">
        <v>330</v>
      </c>
      <c r="L40" s="140"/>
      <c r="M40" s="38" t="s">
        <v>331</v>
      </c>
      <c r="N40" s="140" t="s">
        <v>13</v>
      </c>
      <c r="O40" s="140"/>
      <c r="P40" s="38" t="s">
        <v>332</v>
      </c>
      <c r="Q40" s="140" t="s">
        <v>2180</v>
      </c>
      <c r="R40" s="140"/>
      <c r="S40" s="38" t="s">
        <v>13</v>
      </c>
      <c r="T40" s="38" t="s">
        <v>331</v>
      </c>
    </row>
    <row r="41" spans="1:20" ht="31.2" thickBot="1">
      <c r="A41" s="38" t="s">
        <v>7</v>
      </c>
      <c r="B41" s="38" t="s">
        <v>282</v>
      </c>
      <c r="C41" s="38">
        <v>33</v>
      </c>
      <c r="D41" s="38" t="s">
        <v>283</v>
      </c>
      <c r="E41" s="38" t="s">
        <v>1516</v>
      </c>
      <c r="F41" s="38" t="s">
        <v>1850</v>
      </c>
      <c r="G41" s="38" t="s">
        <v>296</v>
      </c>
      <c r="H41" s="38" t="s">
        <v>1851</v>
      </c>
      <c r="I41" s="38" t="s">
        <v>1852</v>
      </c>
      <c r="J41" s="38" t="s">
        <v>289</v>
      </c>
      <c r="K41" s="140" t="s">
        <v>1853</v>
      </c>
      <c r="L41" s="140"/>
      <c r="M41" s="38" t="s">
        <v>14</v>
      </c>
      <c r="N41" s="140" t="s">
        <v>1854</v>
      </c>
      <c r="O41" s="140"/>
      <c r="P41" s="38" t="s">
        <v>300</v>
      </c>
      <c r="Q41" s="140" t="s">
        <v>14</v>
      </c>
      <c r="R41" s="140"/>
      <c r="S41" s="38" t="s">
        <v>301</v>
      </c>
      <c r="T41" s="38" t="s">
        <v>14</v>
      </c>
    </row>
    <row r="42" spans="1:20" ht="31.2" thickBot="1">
      <c r="A42" s="38" t="s">
        <v>7</v>
      </c>
      <c r="B42" s="38" t="s">
        <v>282</v>
      </c>
      <c r="C42" s="38">
        <v>42</v>
      </c>
      <c r="D42" s="38" t="s">
        <v>283</v>
      </c>
      <c r="E42" s="38" t="s">
        <v>2185</v>
      </c>
      <c r="F42" s="38" t="s">
        <v>2186</v>
      </c>
      <c r="G42" s="38" t="s">
        <v>386</v>
      </c>
      <c r="H42" s="38" t="s">
        <v>2187</v>
      </c>
      <c r="I42" s="38" t="s">
        <v>2188</v>
      </c>
      <c r="J42" s="38" t="s">
        <v>289</v>
      </c>
      <c r="K42" s="140" t="s">
        <v>469</v>
      </c>
      <c r="L42" s="140"/>
      <c r="M42" s="38" t="s">
        <v>14</v>
      </c>
      <c r="N42" s="140" t="s">
        <v>2189</v>
      </c>
      <c r="O42" s="140"/>
      <c r="P42" s="38" t="s">
        <v>309</v>
      </c>
      <c r="Q42" s="140" t="s">
        <v>309</v>
      </c>
      <c r="R42" s="140"/>
      <c r="S42" s="38" t="s">
        <v>309</v>
      </c>
      <c r="T42" s="38" t="s">
        <v>14</v>
      </c>
    </row>
    <row r="43" spans="1:20" ht="41.4" thickBot="1">
      <c r="A43" s="38" t="s">
        <v>7</v>
      </c>
      <c r="B43" s="38" t="s">
        <v>282</v>
      </c>
      <c r="C43" s="38">
        <v>35</v>
      </c>
      <c r="D43" s="38" t="s">
        <v>283</v>
      </c>
      <c r="E43" s="38" t="s">
        <v>557</v>
      </c>
      <c r="F43" s="38" t="s">
        <v>2113</v>
      </c>
      <c r="G43" s="38" t="s">
        <v>386</v>
      </c>
      <c r="H43" s="38" t="s">
        <v>2114</v>
      </c>
      <c r="I43" s="38" t="s">
        <v>2115</v>
      </c>
      <c r="J43" s="38" t="s">
        <v>289</v>
      </c>
      <c r="K43" s="140" t="s">
        <v>2116</v>
      </c>
      <c r="L43" s="140"/>
      <c r="M43" s="38" t="s">
        <v>14</v>
      </c>
      <c r="N43" s="140" t="s">
        <v>2069</v>
      </c>
      <c r="O43" s="140"/>
      <c r="P43" s="38" t="s">
        <v>309</v>
      </c>
      <c r="Q43" s="140" t="s">
        <v>309</v>
      </c>
      <c r="R43" s="140"/>
      <c r="S43" s="38" t="s">
        <v>309</v>
      </c>
      <c r="T43" s="38" t="s">
        <v>14</v>
      </c>
    </row>
    <row r="44" spans="1:20" ht="31.2" thickBot="1">
      <c r="A44" s="38" t="s">
        <v>7</v>
      </c>
      <c r="B44" s="38" t="s">
        <v>282</v>
      </c>
      <c r="C44" s="38">
        <v>13</v>
      </c>
      <c r="D44" s="38" t="s">
        <v>283</v>
      </c>
      <c r="E44" s="38" t="s">
        <v>302</v>
      </c>
      <c r="F44" s="38" t="s">
        <v>2193</v>
      </c>
      <c r="G44" s="38" t="s">
        <v>296</v>
      </c>
      <c r="H44" s="38" t="s">
        <v>2194</v>
      </c>
      <c r="I44" s="38" t="s">
        <v>2195</v>
      </c>
      <c r="J44" s="38" t="s">
        <v>289</v>
      </c>
      <c r="K44" s="140" t="s">
        <v>1131</v>
      </c>
      <c r="L44" s="140"/>
      <c r="M44" s="38" t="s">
        <v>14</v>
      </c>
      <c r="N44" s="140" t="s">
        <v>2196</v>
      </c>
      <c r="O44" s="140"/>
      <c r="P44" s="38" t="s">
        <v>1131</v>
      </c>
      <c r="Q44" s="140" t="s">
        <v>14</v>
      </c>
      <c r="R44" s="140"/>
      <c r="S44" s="38" t="s">
        <v>2196</v>
      </c>
      <c r="T44" s="38" t="s">
        <v>14</v>
      </c>
    </row>
    <row r="45" spans="1:20" ht="31.2" thickBot="1">
      <c r="A45" s="38" t="s">
        <v>7</v>
      </c>
      <c r="B45" s="38" t="s">
        <v>282</v>
      </c>
      <c r="C45" s="38">
        <v>19</v>
      </c>
      <c r="D45" s="38" t="s">
        <v>283</v>
      </c>
      <c r="E45" s="38" t="s">
        <v>1291</v>
      </c>
      <c r="F45" s="38" t="s">
        <v>2036</v>
      </c>
      <c r="G45" s="38" t="s">
        <v>286</v>
      </c>
      <c r="H45" s="38" t="s">
        <v>2037</v>
      </c>
      <c r="I45" s="38" t="s">
        <v>2038</v>
      </c>
      <c r="J45" s="38" t="s">
        <v>343</v>
      </c>
      <c r="K45" s="140" t="s">
        <v>1842</v>
      </c>
      <c r="L45" s="140"/>
      <c r="M45" s="38" t="s">
        <v>14</v>
      </c>
      <c r="N45" s="140" t="s">
        <v>1500</v>
      </c>
      <c r="O45" s="140"/>
      <c r="P45" s="38" t="s">
        <v>651</v>
      </c>
      <c r="Q45" s="140" t="s">
        <v>14</v>
      </c>
      <c r="R45" s="140"/>
      <c r="S45" s="38" t="s">
        <v>2039</v>
      </c>
      <c r="T45" s="38" t="s">
        <v>14</v>
      </c>
    </row>
    <row r="46" spans="1:20" ht="31.2" thickBot="1">
      <c r="A46" s="38" t="s">
        <v>7</v>
      </c>
      <c r="B46" s="38" t="s">
        <v>282</v>
      </c>
      <c r="C46" s="38">
        <v>16</v>
      </c>
      <c r="D46" s="38" t="s">
        <v>283</v>
      </c>
      <c r="E46" s="38" t="s">
        <v>1020</v>
      </c>
      <c r="F46" s="38" t="s">
        <v>1599</v>
      </c>
      <c r="G46" s="38" t="s">
        <v>286</v>
      </c>
      <c r="H46" s="38" t="s">
        <v>1600</v>
      </c>
      <c r="I46" s="38" t="s">
        <v>1601</v>
      </c>
      <c r="J46" s="38" t="s">
        <v>343</v>
      </c>
      <c r="K46" s="140" t="s">
        <v>1602</v>
      </c>
      <c r="L46" s="140"/>
      <c r="M46" s="38" t="s">
        <v>1603</v>
      </c>
      <c r="N46" s="140" t="s">
        <v>13</v>
      </c>
      <c r="O46" s="140"/>
      <c r="P46" s="38" t="s">
        <v>1602</v>
      </c>
      <c r="Q46" s="140" t="s">
        <v>1603</v>
      </c>
      <c r="R46" s="140"/>
      <c r="S46" s="38" t="s">
        <v>13</v>
      </c>
      <c r="T46" s="38" t="s">
        <v>310</v>
      </c>
    </row>
    <row r="47" spans="1:20" ht="41.4" thickBot="1">
      <c r="A47" s="38" t="s">
        <v>7</v>
      </c>
      <c r="B47" s="38" t="s">
        <v>282</v>
      </c>
      <c r="C47" s="38">
        <v>3</v>
      </c>
      <c r="D47" s="38" t="s">
        <v>283</v>
      </c>
      <c r="E47" s="38" t="s">
        <v>598</v>
      </c>
      <c r="F47" s="38" t="s">
        <v>916</v>
      </c>
      <c r="G47" s="38" t="s">
        <v>286</v>
      </c>
      <c r="H47" s="38" t="s">
        <v>917</v>
      </c>
      <c r="I47" s="38" t="s">
        <v>918</v>
      </c>
      <c r="J47" s="38" t="s">
        <v>289</v>
      </c>
      <c r="K47" s="140" t="s">
        <v>919</v>
      </c>
      <c r="L47" s="140"/>
      <c r="M47" s="38" t="s">
        <v>14</v>
      </c>
      <c r="N47" s="140" t="s">
        <v>920</v>
      </c>
      <c r="O47" s="140"/>
      <c r="P47" s="38" t="s">
        <v>919</v>
      </c>
      <c r="Q47" s="140" t="s">
        <v>14</v>
      </c>
      <c r="R47" s="140"/>
      <c r="S47" s="38" t="s">
        <v>920</v>
      </c>
      <c r="T47" s="38" t="s">
        <v>14</v>
      </c>
    </row>
    <row r="48" spans="1:20" ht="31.2" thickBot="1">
      <c r="A48" s="38" t="s">
        <v>7</v>
      </c>
      <c r="B48" s="38" t="s">
        <v>282</v>
      </c>
      <c r="C48" s="38">
        <v>4</v>
      </c>
      <c r="D48" s="38" t="s">
        <v>283</v>
      </c>
      <c r="E48" s="38" t="s">
        <v>1390</v>
      </c>
      <c r="F48" s="38" t="s">
        <v>1391</v>
      </c>
      <c r="G48" s="38" t="s">
        <v>296</v>
      </c>
      <c r="H48" s="38" t="s">
        <v>1392</v>
      </c>
      <c r="I48" s="38" t="s">
        <v>1393</v>
      </c>
      <c r="J48" s="38" t="s">
        <v>289</v>
      </c>
      <c r="K48" s="140" t="s">
        <v>469</v>
      </c>
      <c r="L48" s="140"/>
      <c r="M48" s="38" t="s">
        <v>14</v>
      </c>
      <c r="N48" s="140" t="s">
        <v>895</v>
      </c>
      <c r="O48" s="140"/>
      <c r="P48" s="38" t="s">
        <v>469</v>
      </c>
      <c r="Q48" s="140" t="s">
        <v>14</v>
      </c>
      <c r="R48" s="140"/>
      <c r="S48" s="38" t="s">
        <v>625</v>
      </c>
      <c r="T48" s="38" t="s">
        <v>14</v>
      </c>
    </row>
    <row r="49" spans="1:20" ht="31.2" thickBot="1">
      <c r="A49" s="38" t="s">
        <v>7</v>
      </c>
      <c r="B49" s="38" t="s">
        <v>282</v>
      </c>
      <c r="C49" s="38">
        <v>6</v>
      </c>
      <c r="D49" s="38" t="s">
        <v>283</v>
      </c>
      <c r="E49" s="38" t="s">
        <v>294</v>
      </c>
      <c r="F49" s="38" t="s">
        <v>1576</v>
      </c>
      <c r="G49" s="38" t="s">
        <v>304</v>
      </c>
      <c r="H49" s="38" t="s">
        <v>1577</v>
      </c>
      <c r="I49" s="38" t="s">
        <v>1578</v>
      </c>
      <c r="J49" s="38" t="s">
        <v>289</v>
      </c>
      <c r="K49" s="140" t="s">
        <v>844</v>
      </c>
      <c r="L49" s="140"/>
      <c r="M49" s="38" t="s">
        <v>331</v>
      </c>
      <c r="N49" s="140" t="s">
        <v>13</v>
      </c>
      <c r="O49" s="140"/>
      <c r="P49" s="38" t="s">
        <v>309</v>
      </c>
      <c r="Q49" s="140" t="s">
        <v>309</v>
      </c>
      <c r="R49" s="140"/>
      <c r="S49" s="38" t="s">
        <v>309</v>
      </c>
      <c r="T49" s="38" t="s">
        <v>331</v>
      </c>
    </row>
    <row r="50" spans="1:20" ht="31.2" thickBot="1">
      <c r="A50" s="38" t="s">
        <v>7</v>
      </c>
      <c r="B50" s="38" t="s">
        <v>282</v>
      </c>
      <c r="C50" s="38">
        <v>28</v>
      </c>
      <c r="D50" s="38" t="s">
        <v>283</v>
      </c>
      <c r="E50" s="38" t="s">
        <v>1270</v>
      </c>
      <c r="F50" s="38" t="s">
        <v>2028</v>
      </c>
      <c r="G50" s="38" t="s">
        <v>296</v>
      </c>
      <c r="H50" s="38" t="s">
        <v>2029</v>
      </c>
      <c r="I50" s="38" t="s">
        <v>2030</v>
      </c>
      <c r="J50" s="38" t="s">
        <v>289</v>
      </c>
      <c r="K50" s="140" t="s">
        <v>782</v>
      </c>
      <c r="L50" s="140"/>
      <c r="M50" s="38" t="s">
        <v>14</v>
      </c>
      <c r="N50" s="140" t="s">
        <v>939</v>
      </c>
      <c r="O50" s="140"/>
      <c r="P50" s="38" t="s">
        <v>2031</v>
      </c>
      <c r="Q50" s="140" t="s">
        <v>14</v>
      </c>
      <c r="R50" s="140"/>
      <c r="S50" s="38" t="s">
        <v>763</v>
      </c>
      <c r="T50" s="38" t="s">
        <v>14</v>
      </c>
    </row>
    <row r="51" spans="1:20" ht="31.2" thickBot="1">
      <c r="A51" s="38" t="s">
        <v>7</v>
      </c>
      <c r="B51" s="38" t="s">
        <v>282</v>
      </c>
      <c r="C51" s="38">
        <v>31</v>
      </c>
      <c r="D51" s="38" t="s">
        <v>283</v>
      </c>
      <c r="E51" s="38" t="s">
        <v>663</v>
      </c>
      <c r="F51" s="38" t="s">
        <v>664</v>
      </c>
      <c r="G51" s="38" t="s">
        <v>296</v>
      </c>
      <c r="H51" s="38" t="s">
        <v>665</v>
      </c>
      <c r="I51" s="38" t="s">
        <v>666</v>
      </c>
      <c r="J51" s="38" t="s">
        <v>289</v>
      </c>
      <c r="K51" s="140" t="s">
        <v>667</v>
      </c>
      <c r="L51" s="140"/>
      <c r="M51" s="38" t="s">
        <v>14</v>
      </c>
      <c r="N51" s="140" t="s">
        <v>668</v>
      </c>
      <c r="O51" s="140"/>
      <c r="P51" s="38" t="s">
        <v>292</v>
      </c>
      <c r="Q51" s="140" t="s">
        <v>14</v>
      </c>
      <c r="R51" s="140"/>
      <c r="S51" s="38" t="s">
        <v>669</v>
      </c>
      <c r="T51" s="38" t="s">
        <v>14</v>
      </c>
    </row>
    <row r="52" spans="1:20" ht="41.4" thickBot="1">
      <c r="A52" s="38" t="s">
        <v>7</v>
      </c>
      <c r="B52" s="38" t="s">
        <v>282</v>
      </c>
      <c r="C52" s="38">
        <v>35</v>
      </c>
      <c r="D52" s="38" t="s">
        <v>283</v>
      </c>
      <c r="E52" s="38" t="s">
        <v>1158</v>
      </c>
      <c r="F52" s="38" t="s">
        <v>1756</v>
      </c>
      <c r="G52" s="38" t="s">
        <v>304</v>
      </c>
      <c r="H52" s="38" t="s">
        <v>1757</v>
      </c>
      <c r="I52" s="38" t="s">
        <v>1758</v>
      </c>
      <c r="J52" s="38" t="s">
        <v>289</v>
      </c>
      <c r="K52" s="140" t="s">
        <v>469</v>
      </c>
      <c r="L52" s="140"/>
      <c r="M52" s="38" t="s">
        <v>14</v>
      </c>
      <c r="N52" s="140" t="s">
        <v>867</v>
      </c>
      <c r="O52" s="140"/>
      <c r="P52" s="38" t="s">
        <v>309</v>
      </c>
      <c r="Q52" s="140" t="s">
        <v>309</v>
      </c>
      <c r="R52" s="140"/>
      <c r="S52" s="38" t="s">
        <v>309</v>
      </c>
      <c r="T52" s="38" t="s">
        <v>14</v>
      </c>
    </row>
    <row r="53" spans="1:20" ht="31.2" thickBot="1">
      <c r="A53" s="38" t="s">
        <v>7</v>
      </c>
      <c r="B53" s="38" t="s">
        <v>282</v>
      </c>
      <c r="C53" s="38">
        <v>41</v>
      </c>
      <c r="D53" s="38" t="s">
        <v>283</v>
      </c>
      <c r="E53" s="38" t="s">
        <v>2501</v>
      </c>
      <c r="F53" s="38" t="s">
        <v>2521</v>
      </c>
      <c r="G53" s="38" t="s">
        <v>304</v>
      </c>
      <c r="H53" s="38" t="s">
        <v>2522</v>
      </c>
      <c r="I53" s="38" t="s">
        <v>2523</v>
      </c>
      <c r="J53" s="38" t="s">
        <v>289</v>
      </c>
      <c r="K53" s="140" t="s">
        <v>338</v>
      </c>
      <c r="L53" s="140"/>
      <c r="M53" s="38" t="s">
        <v>2505</v>
      </c>
      <c r="N53" s="140" t="s">
        <v>13</v>
      </c>
      <c r="O53" s="140"/>
      <c r="P53" s="38" t="s">
        <v>309</v>
      </c>
      <c r="Q53" s="140" t="s">
        <v>309</v>
      </c>
      <c r="R53" s="140"/>
      <c r="S53" s="38" t="s">
        <v>309</v>
      </c>
      <c r="T53" s="38" t="s">
        <v>310</v>
      </c>
    </row>
    <row r="54" spans="1:20" ht="31.2" thickBot="1">
      <c r="A54" s="38" t="s">
        <v>7</v>
      </c>
      <c r="B54" s="38" t="s">
        <v>282</v>
      </c>
      <c r="C54" s="38">
        <v>32</v>
      </c>
      <c r="D54" s="38" t="s">
        <v>283</v>
      </c>
      <c r="E54" s="38" t="s">
        <v>541</v>
      </c>
      <c r="F54" s="38" t="s">
        <v>542</v>
      </c>
      <c r="G54" s="38" t="s">
        <v>386</v>
      </c>
      <c r="H54" s="38" t="s">
        <v>543</v>
      </c>
      <c r="I54" s="38" t="s">
        <v>544</v>
      </c>
      <c r="J54" s="38" t="s">
        <v>289</v>
      </c>
      <c r="K54" s="140" t="s">
        <v>446</v>
      </c>
      <c r="L54" s="140"/>
      <c r="M54" s="38" t="s">
        <v>331</v>
      </c>
      <c r="N54" s="140" t="s">
        <v>13</v>
      </c>
      <c r="O54" s="140"/>
      <c r="P54" s="38" t="s">
        <v>309</v>
      </c>
      <c r="Q54" s="140" t="s">
        <v>309</v>
      </c>
      <c r="R54" s="140"/>
      <c r="S54" s="38" t="s">
        <v>309</v>
      </c>
      <c r="T54" s="38" t="s">
        <v>331</v>
      </c>
    </row>
    <row r="55" spans="1:20" ht="31.2" thickBot="1">
      <c r="A55" s="38" t="s">
        <v>7</v>
      </c>
      <c r="B55" s="38" t="s">
        <v>282</v>
      </c>
      <c r="C55" s="38">
        <v>2</v>
      </c>
      <c r="D55" s="38" t="s">
        <v>283</v>
      </c>
      <c r="E55" s="38" t="s">
        <v>1416</v>
      </c>
      <c r="F55" s="38" t="s">
        <v>1715</v>
      </c>
      <c r="G55" s="38" t="s">
        <v>286</v>
      </c>
      <c r="H55" s="38" t="s">
        <v>1716</v>
      </c>
      <c r="I55" s="38" t="s">
        <v>1717</v>
      </c>
      <c r="J55" s="38" t="s">
        <v>289</v>
      </c>
      <c r="K55" s="140" t="s">
        <v>395</v>
      </c>
      <c r="L55" s="140"/>
      <c r="M55" s="38" t="s">
        <v>331</v>
      </c>
      <c r="N55" s="140" t="s">
        <v>13</v>
      </c>
      <c r="O55" s="140"/>
      <c r="P55" s="38" t="s">
        <v>395</v>
      </c>
      <c r="Q55" s="140" t="s">
        <v>14</v>
      </c>
      <c r="R55" s="140"/>
      <c r="S55" s="38" t="s">
        <v>758</v>
      </c>
      <c r="T55" s="38" t="s">
        <v>331</v>
      </c>
    </row>
    <row r="56" spans="1:20" ht="31.2" thickBot="1">
      <c r="A56" s="38" t="s">
        <v>7</v>
      </c>
      <c r="B56" s="38" t="s">
        <v>282</v>
      </c>
      <c r="C56" s="38">
        <v>4</v>
      </c>
      <c r="D56" s="38" t="s">
        <v>283</v>
      </c>
      <c r="E56" s="38" t="s">
        <v>1087</v>
      </c>
      <c r="F56" s="38" t="s">
        <v>1236</v>
      </c>
      <c r="G56" s="38" t="s">
        <v>304</v>
      </c>
      <c r="H56" s="38" t="s">
        <v>1237</v>
      </c>
      <c r="I56" s="38" t="s">
        <v>1238</v>
      </c>
      <c r="J56" s="38" t="s">
        <v>289</v>
      </c>
      <c r="K56" s="140" t="s">
        <v>344</v>
      </c>
      <c r="L56" s="140"/>
      <c r="M56" s="38" t="s">
        <v>331</v>
      </c>
      <c r="N56" s="140" t="s">
        <v>13</v>
      </c>
      <c r="O56" s="140"/>
      <c r="P56" s="38" t="s">
        <v>309</v>
      </c>
      <c r="Q56" s="140" t="s">
        <v>309</v>
      </c>
      <c r="R56" s="140"/>
      <c r="S56" s="38" t="s">
        <v>309</v>
      </c>
      <c r="T56" s="38" t="s">
        <v>331</v>
      </c>
    </row>
    <row r="57" spans="1:20" ht="31.2" thickBot="1">
      <c r="A57" s="38" t="s">
        <v>7</v>
      </c>
      <c r="B57" s="38" t="s">
        <v>282</v>
      </c>
      <c r="C57" s="38">
        <v>23</v>
      </c>
      <c r="D57" s="38" t="s">
        <v>283</v>
      </c>
      <c r="E57" s="38" t="s">
        <v>572</v>
      </c>
      <c r="F57" s="38" t="s">
        <v>573</v>
      </c>
      <c r="G57" s="38" t="s">
        <v>386</v>
      </c>
      <c r="H57" s="38" t="s">
        <v>574</v>
      </c>
      <c r="I57" s="38" t="s">
        <v>575</v>
      </c>
      <c r="J57" s="38" t="s">
        <v>289</v>
      </c>
      <c r="K57" s="140" t="s">
        <v>434</v>
      </c>
      <c r="L57" s="140"/>
      <c r="M57" s="38" t="s">
        <v>14</v>
      </c>
      <c r="N57" s="140" t="s">
        <v>576</v>
      </c>
      <c r="O57" s="140"/>
      <c r="P57" s="38" t="s">
        <v>309</v>
      </c>
      <c r="Q57" s="140" t="s">
        <v>309</v>
      </c>
      <c r="R57" s="140"/>
      <c r="S57" s="38" t="s">
        <v>309</v>
      </c>
      <c r="T57" s="38" t="s">
        <v>14</v>
      </c>
    </row>
    <row r="58" spans="1:20" ht="31.2" thickBot="1">
      <c r="A58" s="38" t="s">
        <v>7</v>
      </c>
      <c r="B58" s="38" t="s">
        <v>282</v>
      </c>
      <c r="C58" s="38">
        <v>2</v>
      </c>
      <c r="D58" s="38" t="s">
        <v>283</v>
      </c>
      <c r="E58" s="38" t="s">
        <v>2478</v>
      </c>
      <c r="F58" s="38" t="s">
        <v>2524</v>
      </c>
      <c r="G58" s="38" t="s">
        <v>386</v>
      </c>
      <c r="H58" s="38" t="s">
        <v>2525</v>
      </c>
      <c r="I58" s="38" t="s">
        <v>2526</v>
      </c>
      <c r="J58" s="38" t="s">
        <v>289</v>
      </c>
      <c r="K58" s="140" t="s">
        <v>2490</v>
      </c>
      <c r="L58" s="140"/>
      <c r="M58" s="38" t="s">
        <v>14</v>
      </c>
      <c r="N58" s="140" t="s">
        <v>2527</v>
      </c>
      <c r="O58" s="140"/>
      <c r="P58" s="38" t="s">
        <v>309</v>
      </c>
      <c r="Q58" s="140" t="s">
        <v>309</v>
      </c>
      <c r="R58" s="140"/>
      <c r="S58" s="38" t="s">
        <v>309</v>
      </c>
      <c r="T58" s="38" t="s">
        <v>14</v>
      </c>
    </row>
    <row r="59" spans="1:20" ht="31.2" thickBot="1">
      <c r="A59" s="38" t="s">
        <v>7</v>
      </c>
      <c r="B59" s="38" t="s">
        <v>282</v>
      </c>
      <c r="C59" s="38">
        <v>23</v>
      </c>
      <c r="D59" s="38" t="s">
        <v>283</v>
      </c>
      <c r="E59" s="38" t="s">
        <v>572</v>
      </c>
      <c r="F59" s="38" t="s">
        <v>659</v>
      </c>
      <c r="G59" s="38" t="s">
        <v>286</v>
      </c>
      <c r="H59" s="38" t="s">
        <v>660</v>
      </c>
      <c r="I59" s="38" t="s">
        <v>661</v>
      </c>
      <c r="J59" s="38" t="s">
        <v>289</v>
      </c>
      <c r="K59" s="140" t="s">
        <v>662</v>
      </c>
      <c r="L59" s="140"/>
      <c r="M59" s="38" t="s">
        <v>331</v>
      </c>
      <c r="N59" s="140" t="s">
        <v>13</v>
      </c>
      <c r="O59" s="140"/>
      <c r="P59" s="38" t="s">
        <v>416</v>
      </c>
      <c r="Q59" s="140" t="s">
        <v>2180</v>
      </c>
      <c r="R59" s="140"/>
      <c r="S59" s="38" t="s">
        <v>13</v>
      </c>
      <c r="T59" s="38" t="s">
        <v>331</v>
      </c>
    </row>
    <row r="60" spans="1:20" ht="31.2" thickBot="1">
      <c r="A60" s="38" t="s">
        <v>7</v>
      </c>
      <c r="B60" s="38" t="s">
        <v>282</v>
      </c>
      <c r="C60" s="38">
        <v>28</v>
      </c>
      <c r="D60" s="38" t="s">
        <v>283</v>
      </c>
      <c r="E60" s="38" t="s">
        <v>1341</v>
      </c>
      <c r="F60" s="38" t="s">
        <v>2080</v>
      </c>
      <c r="G60" s="38" t="s">
        <v>304</v>
      </c>
      <c r="H60" s="38" t="s">
        <v>2081</v>
      </c>
      <c r="I60" s="38" t="s">
        <v>2082</v>
      </c>
      <c r="J60" s="38" t="s">
        <v>289</v>
      </c>
      <c r="K60" s="140" t="s">
        <v>2061</v>
      </c>
      <c r="L60" s="140"/>
      <c r="M60" s="38" t="s">
        <v>331</v>
      </c>
      <c r="N60" s="140" t="s">
        <v>13</v>
      </c>
      <c r="O60" s="140"/>
      <c r="P60" s="38" t="s">
        <v>309</v>
      </c>
      <c r="Q60" s="140" t="s">
        <v>309</v>
      </c>
      <c r="R60" s="140"/>
      <c r="S60" s="38" t="s">
        <v>309</v>
      </c>
      <c r="T60" s="38" t="s">
        <v>331</v>
      </c>
    </row>
    <row r="61" spans="1:20" ht="41.4" thickBot="1">
      <c r="A61" s="38" t="s">
        <v>7</v>
      </c>
      <c r="B61" s="38" t="s">
        <v>282</v>
      </c>
      <c r="C61" s="38">
        <v>21</v>
      </c>
      <c r="D61" s="38" t="s">
        <v>283</v>
      </c>
      <c r="E61" s="38" t="s">
        <v>603</v>
      </c>
      <c r="F61" s="38" t="s">
        <v>604</v>
      </c>
      <c r="G61" s="38" t="s">
        <v>296</v>
      </c>
      <c r="H61" s="38" t="s">
        <v>605</v>
      </c>
      <c r="I61" s="38" t="s">
        <v>606</v>
      </c>
      <c r="J61" s="38" t="s">
        <v>289</v>
      </c>
      <c r="K61" s="140" t="s">
        <v>607</v>
      </c>
      <c r="L61" s="140"/>
      <c r="M61" s="38" t="s">
        <v>14</v>
      </c>
      <c r="N61" s="140" t="s">
        <v>608</v>
      </c>
      <c r="O61" s="140"/>
      <c r="P61" s="38" t="s">
        <v>607</v>
      </c>
      <c r="Q61" s="140" t="s">
        <v>14</v>
      </c>
      <c r="R61" s="140"/>
      <c r="S61" s="38" t="s">
        <v>609</v>
      </c>
      <c r="T61" s="38" t="s">
        <v>14</v>
      </c>
    </row>
    <row r="62" spans="1:20" ht="31.2" thickBot="1">
      <c r="A62" s="38" t="s">
        <v>7</v>
      </c>
      <c r="B62" s="38" t="s">
        <v>282</v>
      </c>
      <c r="C62" s="38">
        <v>13</v>
      </c>
      <c r="D62" s="38" t="s">
        <v>283</v>
      </c>
      <c r="E62" s="38" t="s">
        <v>1012</v>
      </c>
      <c r="F62" s="38" t="s">
        <v>1665</v>
      </c>
      <c r="G62" s="38" t="s">
        <v>286</v>
      </c>
      <c r="H62" s="38" t="s">
        <v>1666</v>
      </c>
      <c r="I62" s="38" t="s">
        <v>1667</v>
      </c>
      <c r="J62" s="38" t="s">
        <v>289</v>
      </c>
      <c r="K62" s="140" t="s">
        <v>300</v>
      </c>
      <c r="L62" s="140"/>
      <c r="M62" s="38" t="s">
        <v>14</v>
      </c>
      <c r="N62" s="140" t="s">
        <v>1668</v>
      </c>
      <c r="O62" s="140"/>
      <c r="P62" s="38" t="s">
        <v>292</v>
      </c>
      <c r="Q62" s="140" t="s">
        <v>14</v>
      </c>
      <c r="R62" s="140"/>
      <c r="S62" s="38" t="s">
        <v>566</v>
      </c>
      <c r="T62" s="38" t="s">
        <v>14</v>
      </c>
    </row>
    <row r="63" spans="1:20" ht="31.2" thickBot="1">
      <c r="A63" s="38" t="s">
        <v>7</v>
      </c>
      <c r="B63" s="38" t="s">
        <v>282</v>
      </c>
      <c r="C63" s="38">
        <v>15</v>
      </c>
      <c r="D63" s="38" t="s">
        <v>283</v>
      </c>
      <c r="E63" s="38" t="s">
        <v>1138</v>
      </c>
      <c r="F63" s="38" t="s">
        <v>1139</v>
      </c>
      <c r="G63" s="38" t="s">
        <v>296</v>
      </c>
      <c r="H63" s="38" t="s">
        <v>1140</v>
      </c>
      <c r="I63" s="38" t="s">
        <v>1141</v>
      </c>
      <c r="J63" s="38" t="s">
        <v>289</v>
      </c>
      <c r="K63" s="140" t="s">
        <v>528</v>
      </c>
      <c r="L63" s="140"/>
      <c r="M63" s="38" t="s">
        <v>331</v>
      </c>
      <c r="N63" s="140" t="s">
        <v>13</v>
      </c>
      <c r="O63" s="140"/>
      <c r="P63" s="38" t="s">
        <v>416</v>
      </c>
      <c r="Q63" s="140" t="s">
        <v>2180</v>
      </c>
      <c r="R63" s="140"/>
      <c r="S63" s="38" t="s">
        <v>13</v>
      </c>
      <c r="T63" s="38" t="s">
        <v>331</v>
      </c>
    </row>
    <row r="64" spans="1:20" ht="31.2" thickBot="1">
      <c r="A64" s="38" t="s">
        <v>7</v>
      </c>
      <c r="B64" s="38" t="s">
        <v>282</v>
      </c>
      <c r="C64" s="38">
        <v>34</v>
      </c>
      <c r="D64" s="38" t="s">
        <v>283</v>
      </c>
      <c r="E64" s="38" t="s">
        <v>368</v>
      </c>
      <c r="F64" s="38" t="s">
        <v>369</v>
      </c>
      <c r="G64" s="38" t="s">
        <v>296</v>
      </c>
      <c r="H64" s="38" t="s">
        <v>370</v>
      </c>
      <c r="I64" s="38" t="s">
        <v>371</v>
      </c>
      <c r="J64" s="38" t="s">
        <v>289</v>
      </c>
      <c r="K64" s="140" t="s">
        <v>372</v>
      </c>
      <c r="L64" s="140"/>
      <c r="M64" s="38" t="s">
        <v>14</v>
      </c>
      <c r="N64" s="140" t="s">
        <v>373</v>
      </c>
      <c r="O64" s="140"/>
      <c r="P64" s="38" t="s">
        <v>374</v>
      </c>
      <c r="Q64" s="140" t="s">
        <v>14</v>
      </c>
      <c r="R64" s="140"/>
      <c r="S64" s="38" t="s">
        <v>375</v>
      </c>
      <c r="T64" s="38" t="s">
        <v>14</v>
      </c>
    </row>
    <row r="65" spans="1:20" ht="31.2" thickBot="1">
      <c r="A65" s="38" t="s">
        <v>7</v>
      </c>
      <c r="B65" s="38" t="s">
        <v>282</v>
      </c>
      <c r="C65" s="38">
        <v>42</v>
      </c>
      <c r="D65" s="38" t="s">
        <v>283</v>
      </c>
      <c r="E65" s="38" t="s">
        <v>518</v>
      </c>
      <c r="F65" s="38" t="s">
        <v>519</v>
      </c>
      <c r="G65" s="38" t="s">
        <v>304</v>
      </c>
      <c r="H65" s="38" t="s">
        <v>520</v>
      </c>
      <c r="I65" s="38" t="s">
        <v>521</v>
      </c>
      <c r="J65" s="38" t="s">
        <v>289</v>
      </c>
      <c r="K65" s="140" t="s">
        <v>522</v>
      </c>
      <c r="L65" s="140"/>
      <c r="M65" s="38" t="s">
        <v>331</v>
      </c>
      <c r="N65" s="140" t="s">
        <v>13</v>
      </c>
      <c r="O65" s="140"/>
      <c r="P65" s="38" t="s">
        <v>309</v>
      </c>
      <c r="Q65" s="140" t="s">
        <v>309</v>
      </c>
      <c r="R65" s="140"/>
      <c r="S65" s="38" t="s">
        <v>309</v>
      </c>
      <c r="T65" s="38" t="s">
        <v>331</v>
      </c>
    </row>
    <row r="66" spans="1:20" ht="31.2" thickBot="1">
      <c r="A66" s="38" t="s">
        <v>7</v>
      </c>
      <c r="B66" s="38" t="s">
        <v>282</v>
      </c>
      <c r="C66" s="38">
        <v>17</v>
      </c>
      <c r="D66" s="38" t="s">
        <v>283</v>
      </c>
      <c r="E66" s="38" t="s">
        <v>459</v>
      </c>
      <c r="F66" s="38" t="s">
        <v>460</v>
      </c>
      <c r="G66" s="38" t="s">
        <v>304</v>
      </c>
      <c r="H66" s="38" t="s">
        <v>461</v>
      </c>
      <c r="I66" s="38" t="s">
        <v>462</v>
      </c>
      <c r="J66" s="38" t="s">
        <v>343</v>
      </c>
      <c r="K66" s="140" t="s">
        <v>463</v>
      </c>
      <c r="L66" s="140"/>
      <c r="M66" s="38" t="s">
        <v>14</v>
      </c>
      <c r="N66" s="140" t="s">
        <v>464</v>
      </c>
      <c r="O66" s="140"/>
      <c r="P66" s="38" t="s">
        <v>309</v>
      </c>
      <c r="Q66" s="140" t="s">
        <v>309</v>
      </c>
      <c r="R66" s="140"/>
      <c r="S66" s="38" t="s">
        <v>309</v>
      </c>
      <c r="T66" s="38" t="s">
        <v>14</v>
      </c>
    </row>
    <row r="67" spans="1:20" ht="31.2" thickBot="1">
      <c r="A67" s="38" t="s">
        <v>7</v>
      </c>
      <c r="B67" s="38" t="s">
        <v>282</v>
      </c>
      <c r="C67" s="38">
        <v>28</v>
      </c>
      <c r="D67" s="38" t="s">
        <v>283</v>
      </c>
      <c r="E67" s="38" t="s">
        <v>1274</v>
      </c>
      <c r="F67" s="38" t="s">
        <v>2160</v>
      </c>
      <c r="G67" s="38" t="s">
        <v>304</v>
      </c>
      <c r="H67" s="38" t="s">
        <v>2161</v>
      </c>
      <c r="I67" s="38" t="s">
        <v>2162</v>
      </c>
      <c r="J67" s="38" t="s">
        <v>289</v>
      </c>
      <c r="K67" s="140" t="s">
        <v>2163</v>
      </c>
      <c r="L67" s="140"/>
      <c r="M67" s="38" t="s">
        <v>14</v>
      </c>
      <c r="N67" s="140" t="s">
        <v>2164</v>
      </c>
      <c r="O67" s="140"/>
      <c r="P67" s="38" t="s">
        <v>309</v>
      </c>
      <c r="Q67" s="140" t="s">
        <v>309</v>
      </c>
      <c r="R67" s="140"/>
      <c r="S67" s="38" t="s">
        <v>309</v>
      </c>
      <c r="T67" s="38" t="s">
        <v>14</v>
      </c>
    </row>
    <row r="68" spans="1:20" ht="41.4" thickBot="1">
      <c r="A68" s="38" t="s">
        <v>7</v>
      </c>
      <c r="B68" s="38" t="s">
        <v>282</v>
      </c>
      <c r="C68" s="38">
        <v>40</v>
      </c>
      <c r="D68" s="38" t="s">
        <v>283</v>
      </c>
      <c r="E68" s="38" t="s">
        <v>636</v>
      </c>
      <c r="F68" s="38" t="s">
        <v>2087</v>
      </c>
      <c r="G68" s="38" t="s">
        <v>386</v>
      </c>
      <c r="H68" s="38" t="s">
        <v>2088</v>
      </c>
      <c r="I68" s="38" t="s">
        <v>2089</v>
      </c>
      <c r="J68" s="38" t="s">
        <v>343</v>
      </c>
      <c r="K68" s="140" t="s">
        <v>592</v>
      </c>
      <c r="L68" s="140"/>
      <c r="M68" s="38" t="s">
        <v>14</v>
      </c>
      <c r="N68" s="140" t="s">
        <v>1477</v>
      </c>
      <c r="O68" s="140"/>
      <c r="P68" s="38" t="s">
        <v>309</v>
      </c>
      <c r="Q68" s="140" t="s">
        <v>309</v>
      </c>
      <c r="R68" s="140"/>
      <c r="S68" s="38" t="s">
        <v>309</v>
      </c>
      <c r="T68" s="38" t="s">
        <v>14</v>
      </c>
    </row>
    <row r="69" spans="1:20" ht="31.2" thickBot="1">
      <c r="A69" s="38" t="s">
        <v>7</v>
      </c>
      <c r="B69" s="38" t="s">
        <v>282</v>
      </c>
      <c r="C69" s="38">
        <v>17</v>
      </c>
      <c r="D69" s="38" t="s">
        <v>283</v>
      </c>
      <c r="E69" s="38" t="s">
        <v>506</v>
      </c>
      <c r="F69" s="38" t="s">
        <v>507</v>
      </c>
      <c r="G69" s="38" t="s">
        <v>286</v>
      </c>
      <c r="H69" s="38" t="s">
        <v>508</v>
      </c>
      <c r="I69" s="38" t="s">
        <v>509</v>
      </c>
      <c r="J69" s="38" t="s">
        <v>289</v>
      </c>
      <c r="K69" s="140" t="s">
        <v>510</v>
      </c>
      <c r="L69" s="140"/>
      <c r="M69" s="38" t="s">
        <v>331</v>
      </c>
      <c r="N69" s="140" t="s">
        <v>13</v>
      </c>
      <c r="O69" s="140"/>
      <c r="P69" s="38" t="s">
        <v>416</v>
      </c>
      <c r="Q69" s="140" t="s">
        <v>2180</v>
      </c>
      <c r="R69" s="140"/>
      <c r="S69" s="38" t="s">
        <v>13</v>
      </c>
      <c r="T69" s="38" t="s">
        <v>331</v>
      </c>
    </row>
    <row r="70" spans="1:20" ht="31.2" thickBot="1">
      <c r="A70" s="38" t="s">
        <v>7</v>
      </c>
      <c r="B70" s="38" t="s">
        <v>282</v>
      </c>
      <c r="C70" s="38">
        <v>29</v>
      </c>
      <c r="D70" s="38" t="s">
        <v>283</v>
      </c>
      <c r="E70" s="38" t="s">
        <v>905</v>
      </c>
      <c r="F70" s="38" t="s">
        <v>2024</v>
      </c>
      <c r="G70" s="38" t="s">
        <v>286</v>
      </c>
      <c r="H70" s="38" t="s">
        <v>2025</v>
      </c>
      <c r="I70" s="38" t="s">
        <v>2026</v>
      </c>
      <c r="J70" s="38" t="s">
        <v>289</v>
      </c>
      <c r="K70" s="140" t="s">
        <v>2027</v>
      </c>
      <c r="L70" s="140"/>
      <c r="M70" s="38" t="s">
        <v>14</v>
      </c>
      <c r="N70" s="140" t="s">
        <v>1735</v>
      </c>
      <c r="O70" s="140"/>
      <c r="P70" s="38" t="s">
        <v>539</v>
      </c>
      <c r="Q70" s="140" t="s">
        <v>2180</v>
      </c>
      <c r="R70" s="140"/>
      <c r="S70" s="38" t="s">
        <v>13</v>
      </c>
      <c r="T70" s="38" t="s">
        <v>331</v>
      </c>
    </row>
    <row r="71" spans="1:20" ht="31.2" thickBot="1">
      <c r="A71" s="38" t="s">
        <v>7</v>
      </c>
      <c r="B71" s="38" t="s">
        <v>282</v>
      </c>
      <c r="C71" s="38">
        <v>33</v>
      </c>
      <c r="D71" s="38" t="s">
        <v>283</v>
      </c>
      <c r="E71" s="38" t="s">
        <v>1516</v>
      </c>
      <c r="F71" s="38" t="s">
        <v>1909</v>
      </c>
      <c r="G71" s="38" t="s">
        <v>286</v>
      </c>
      <c r="H71" s="38" t="s">
        <v>1910</v>
      </c>
      <c r="I71" s="38" t="s">
        <v>1911</v>
      </c>
      <c r="J71" s="38" t="s">
        <v>289</v>
      </c>
      <c r="K71" s="140" t="s">
        <v>1912</v>
      </c>
      <c r="L71" s="140"/>
      <c r="M71" s="38" t="s">
        <v>14</v>
      </c>
      <c r="N71" s="140" t="s">
        <v>1913</v>
      </c>
      <c r="O71" s="140"/>
      <c r="P71" s="38" t="s">
        <v>1912</v>
      </c>
      <c r="Q71" s="140" t="s">
        <v>14</v>
      </c>
      <c r="R71" s="140"/>
      <c r="S71" s="38" t="s">
        <v>1914</v>
      </c>
      <c r="T71" s="38" t="s">
        <v>14</v>
      </c>
    </row>
    <row r="72" spans="1:20" ht="31.2" thickBot="1">
      <c r="A72" s="38" t="s">
        <v>7</v>
      </c>
      <c r="B72" s="38" t="s">
        <v>282</v>
      </c>
      <c r="C72" s="38">
        <v>7</v>
      </c>
      <c r="D72" s="38" t="s">
        <v>283</v>
      </c>
      <c r="E72" s="38" t="s">
        <v>813</v>
      </c>
      <c r="F72" s="38" t="s">
        <v>2214</v>
      </c>
      <c r="G72" s="38" t="s">
        <v>304</v>
      </c>
      <c r="H72" s="38" t="s">
        <v>2215</v>
      </c>
      <c r="I72" s="38" t="s">
        <v>2216</v>
      </c>
      <c r="J72" s="38" t="s">
        <v>289</v>
      </c>
      <c r="K72" s="140" t="s">
        <v>2217</v>
      </c>
      <c r="L72" s="140"/>
      <c r="M72" s="38" t="s">
        <v>14</v>
      </c>
      <c r="N72" s="140" t="s">
        <v>2164</v>
      </c>
      <c r="O72" s="140"/>
      <c r="P72" s="38" t="s">
        <v>309</v>
      </c>
      <c r="Q72" s="140" t="s">
        <v>309</v>
      </c>
      <c r="R72" s="140"/>
      <c r="S72" s="38" t="s">
        <v>309</v>
      </c>
      <c r="T72" s="38" t="s">
        <v>14</v>
      </c>
    </row>
    <row r="73" spans="1:20" ht="31.2" thickBot="1">
      <c r="A73" s="38" t="s">
        <v>7</v>
      </c>
      <c r="B73" s="38" t="s">
        <v>282</v>
      </c>
      <c r="C73" s="38">
        <v>21</v>
      </c>
      <c r="D73" s="38" t="s">
        <v>283</v>
      </c>
      <c r="E73" s="38" t="s">
        <v>1026</v>
      </c>
      <c r="F73" s="38" t="s">
        <v>1350</v>
      </c>
      <c r="G73" s="38" t="s">
        <v>296</v>
      </c>
      <c r="H73" s="38" t="s">
        <v>1351</v>
      </c>
      <c r="I73" s="38" t="s">
        <v>1352</v>
      </c>
      <c r="J73" s="38" t="s">
        <v>289</v>
      </c>
      <c r="K73" s="140" t="s">
        <v>1353</v>
      </c>
      <c r="L73" s="140"/>
      <c r="M73" s="38" t="s">
        <v>14</v>
      </c>
      <c r="N73" s="140" t="s">
        <v>1354</v>
      </c>
      <c r="O73" s="140"/>
      <c r="P73" s="38" t="s">
        <v>469</v>
      </c>
      <c r="Q73" s="140" t="s">
        <v>14</v>
      </c>
      <c r="R73" s="140"/>
      <c r="S73" s="38" t="s">
        <v>1355</v>
      </c>
      <c r="T73" s="38" t="s">
        <v>14</v>
      </c>
    </row>
    <row r="74" spans="1:20" ht="31.2" thickBot="1">
      <c r="A74" s="38" t="s">
        <v>7</v>
      </c>
      <c r="B74" s="38" t="s">
        <v>282</v>
      </c>
      <c r="C74" s="38">
        <v>21</v>
      </c>
      <c r="D74" s="38" t="s">
        <v>283</v>
      </c>
      <c r="E74" s="38" t="s">
        <v>2513</v>
      </c>
      <c r="F74" s="38" t="s">
        <v>2528</v>
      </c>
      <c r="G74" s="38" t="s">
        <v>286</v>
      </c>
      <c r="H74" s="38" t="s">
        <v>2529</v>
      </c>
      <c r="I74" s="38" t="s">
        <v>2530</v>
      </c>
      <c r="J74" s="38" t="s">
        <v>289</v>
      </c>
      <c r="K74" s="140" t="s">
        <v>2531</v>
      </c>
      <c r="L74" s="140"/>
      <c r="M74" s="38" t="s">
        <v>14</v>
      </c>
      <c r="N74" s="140" t="s">
        <v>2532</v>
      </c>
      <c r="O74" s="140"/>
      <c r="P74" s="38" t="s">
        <v>2533</v>
      </c>
      <c r="Q74" s="140" t="s">
        <v>14</v>
      </c>
      <c r="R74" s="140"/>
      <c r="S74" s="38" t="s">
        <v>2534</v>
      </c>
      <c r="T74" s="38" t="s">
        <v>14</v>
      </c>
    </row>
    <row r="75" spans="1:20" ht="31.2" thickBot="1">
      <c r="A75" s="38" t="s">
        <v>7</v>
      </c>
      <c r="B75" s="38" t="s">
        <v>282</v>
      </c>
      <c r="C75" s="38">
        <v>4</v>
      </c>
      <c r="D75" s="38" t="s">
        <v>283</v>
      </c>
      <c r="E75" s="38" t="s">
        <v>610</v>
      </c>
      <c r="F75" s="38" t="s">
        <v>1659</v>
      </c>
      <c r="G75" s="38" t="s">
        <v>304</v>
      </c>
      <c r="H75" s="38" t="s">
        <v>1660</v>
      </c>
      <c r="I75" s="38" t="s">
        <v>1661</v>
      </c>
      <c r="J75" s="38" t="s">
        <v>289</v>
      </c>
      <c r="K75" s="140" t="s">
        <v>469</v>
      </c>
      <c r="L75" s="140"/>
      <c r="M75" s="38" t="s">
        <v>14</v>
      </c>
      <c r="N75" s="140" t="s">
        <v>1007</v>
      </c>
      <c r="O75" s="140"/>
      <c r="P75" s="38" t="s">
        <v>309</v>
      </c>
      <c r="Q75" s="140" t="s">
        <v>309</v>
      </c>
      <c r="R75" s="140"/>
      <c r="S75" s="38" t="s">
        <v>309</v>
      </c>
      <c r="T75" s="38" t="s">
        <v>14</v>
      </c>
    </row>
    <row r="76" spans="1:20" ht="31.2" thickBot="1">
      <c r="A76" s="38" t="s">
        <v>7</v>
      </c>
      <c r="B76" s="38" t="s">
        <v>282</v>
      </c>
      <c r="C76" s="38">
        <v>29</v>
      </c>
      <c r="D76" s="38" t="s">
        <v>283</v>
      </c>
      <c r="E76" s="38" t="s">
        <v>2535</v>
      </c>
      <c r="F76" s="38" t="s">
        <v>2536</v>
      </c>
      <c r="G76" s="38" t="s">
        <v>286</v>
      </c>
      <c r="H76" s="38" t="s">
        <v>2537</v>
      </c>
      <c r="I76" s="38" t="s">
        <v>2538</v>
      </c>
      <c r="J76" s="38" t="s">
        <v>289</v>
      </c>
      <c r="K76" s="140" t="s">
        <v>1770</v>
      </c>
      <c r="L76" s="140"/>
      <c r="M76" s="38" t="s">
        <v>14</v>
      </c>
      <c r="N76" s="140" t="s">
        <v>291</v>
      </c>
      <c r="O76" s="140"/>
      <c r="P76" s="38" t="s">
        <v>1770</v>
      </c>
      <c r="Q76" s="140" t="s">
        <v>14</v>
      </c>
      <c r="R76" s="140"/>
      <c r="S76" s="38" t="s">
        <v>291</v>
      </c>
      <c r="T76" s="38" t="s">
        <v>14</v>
      </c>
    </row>
    <row r="77" spans="1:20" ht="41.4" thickBot="1">
      <c r="A77" s="38" t="s">
        <v>7</v>
      </c>
      <c r="B77" s="38" t="s">
        <v>282</v>
      </c>
      <c r="C77" s="38">
        <v>27</v>
      </c>
      <c r="D77" s="38" t="s">
        <v>283</v>
      </c>
      <c r="E77" s="38" t="s">
        <v>584</v>
      </c>
      <c r="F77" s="38" t="s">
        <v>585</v>
      </c>
      <c r="G77" s="38" t="s">
        <v>304</v>
      </c>
      <c r="H77" s="38" t="s">
        <v>586</v>
      </c>
      <c r="I77" s="38" t="s">
        <v>587</v>
      </c>
      <c r="J77" s="38" t="s">
        <v>289</v>
      </c>
      <c r="K77" s="140" t="s">
        <v>588</v>
      </c>
      <c r="L77" s="140"/>
      <c r="M77" s="38" t="s">
        <v>331</v>
      </c>
      <c r="N77" s="140" t="s">
        <v>13</v>
      </c>
      <c r="O77" s="140"/>
      <c r="P77" s="38" t="s">
        <v>309</v>
      </c>
      <c r="Q77" s="140" t="s">
        <v>309</v>
      </c>
      <c r="R77" s="140"/>
      <c r="S77" s="38" t="s">
        <v>309</v>
      </c>
      <c r="T77" s="38" t="s">
        <v>331</v>
      </c>
    </row>
    <row r="78" spans="1:20" ht="31.2" thickBot="1">
      <c r="A78" s="38" t="s">
        <v>7</v>
      </c>
      <c r="B78" s="38" t="s">
        <v>282</v>
      </c>
      <c r="C78" s="38">
        <v>35</v>
      </c>
      <c r="D78" s="38" t="s">
        <v>283</v>
      </c>
      <c r="E78" s="38" t="s">
        <v>376</v>
      </c>
      <c r="F78" s="38" t="s">
        <v>1210</v>
      </c>
      <c r="G78" s="38" t="s">
        <v>386</v>
      </c>
      <c r="H78" s="38" t="s">
        <v>1211</v>
      </c>
      <c r="I78" s="38" t="s">
        <v>1212</v>
      </c>
      <c r="J78" s="38" t="s">
        <v>289</v>
      </c>
      <c r="K78" s="140" t="s">
        <v>1213</v>
      </c>
      <c r="L78" s="140"/>
      <c r="M78" s="38" t="s">
        <v>14</v>
      </c>
      <c r="N78" s="140" t="s">
        <v>1214</v>
      </c>
      <c r="O78" s="140"/>
      <c r="P78" s="38" t="s">
        <v>309</v>
      </c>
      <c r="Q78" s="140" t="s">
        <v>309</v>
      </c>
      <c r="R78" s="140"/>
      <c r="S78" s="38" t="s">
        <v>309</v>
      </c>
      <c r="T78" s="38" t="s">
        <v>14</v>
      </c>
    </row>
    <row r="79" spans="1:20" ht="41.4" thickBot="1">
      <c r="A79" s="38" t="s">
        <v>7</v>
      </c>
      <c r="B79" s="38" t="s">
        <v>282</v>
      </c>
      <c r="C79" s="38">
        <v>36</v>
      </c>
      <c r="D79" s="38" t="s">
        <v>283</v>
      </c>
      <c r="E79" s="38" t="s">
        <v>960</v>
      </c>
      <c r="F79" s="38" t="s">
        <v>1662</v>
      </c>
      <c r="G79" s="38" t="s">
        <v>304</v>
      </c>
      <c r="H79" s="38" t="s">
        <v>1663</v>
      </c>
      <c r="I79" s="38" t="s">
        <v>1664</v>
      </c>
      <c r="J79" s="38" t="s">
        <v>289</v>
      </c>
      <c r="K79" s="140" t="s">
        <v>1204</v>
      </c>
      <c r="L79" s="140"/>
      <c r="M79" s="38" t="s">
        <v>14</v>
      </c>
      <c r="N79" s="140" t="s">
        <v>798</v>
      </c>
      <c r="O79" s="140"/>
      <c r="P79" s="38" t="s">
        <v>309</v>
      </c>
      <c r="Q79" s="140" t="s">
        <v>309</v>
      </c>
      <c r="R79" s="140"/>
      <c r="S79" s="38" t="s">
        <v>309</v>
      </c>
      <c r="T79" s="38" t="s">
        <v>14</v>
      </c>
    </row>
    <row r="80" spans="1:20" ht="31.2" thickBot="1">
      <c r="A80" s="38" t="s">
        <v>7</v>
      </c>
      <c r="B80" s="38" t="s">
        <v>282</v>
      </c>
      <c r="C80" s="38">
        <v>39</v>
      </c>
      <c r="D80" s="38" t="s">
        <v>283</v>
      </c>
      <c r="E80" s="38" t="s">
        <v>632</v>
      </c>
      <c r="F80" s="38" t="s">
        <v>2117</v>
      </c>
      <c r="G80" s="38" t="s">
        <v>296</v>
      </c>
      <c r="H80" s="38" t="s">
        <v>2118</v>
      </c>
      <c r="I80" s="38" t="s">
        <v>2119</v>
      </c>
      <c r="J80" s="38" t="s">
        <v>289</v>
      </c>
      <c r="K80" s="140" t="s">
        <v>1304</v>
      </c>
      <c r="L80" s="140"/>
      <c r="M80" s="38" t="s">
        <v>14</v>
      </c>
      <c r="N80" s="140" t="s">
        <v>1747</v>
      </c>
      <c r="O80" s="140"/>
      <c r="P80" s="38" t="s">
        <v>539</v>
      </c>
      <c r="Q80" s="140" t="s">
        <v>2180</v>
      </c>
      <c r="R80" s="140"/>
      <c r="S80" s="38" t="s">
        <v>13</v>
      </c>
      <c r="T80" s="38" t="s">
        <v>331</v>
      </c>
    </row>
    <row r="81" spans="1:20" ht="31.2" thickBot="1">
      <c r="A81" s="38" t="s">
        <v>7</v>
      </c>
      <c r="B81" s="38" t="s">
        <v>282</v>
      </c>
      <c r="C81" s="38">
        <v>9</v>
      </c>
      <c r="D81" s="38" t="s">
        <v>283</v>
      </c>
      <c r="E81" s="38" t="s">
        <v>348</v>
      </c>
      <c r="F81" s="38" t="s">
        <v>779</v>
      </c>
      <c r="G81" s="38" t="s">
        <v>386</v>
      </c>
      <c r="H81" s="38" t="s">
        <v>780</v>
      </c>
      <c r="I81" s="38" t="s">
        <v>781</v>
      </c>
      <c r="J81" s="38" t="s">
        <v>289</v>
      </c>
      <c r="K81" s="140" t="s">
        <v>782</v>
      </c>
      <c r="L81" s="140"/>
      <c r="M81" s="38" t="s">
        <v>14</v>
      </c>
      <c r="N81" s="140" t="s">
        <v>783</v>
      </c>
      <c r="O81" s="140"/>
      <c r="P81" s="38" t="s">
        <v>309</v>
      </c>
      <c r="Q81" s="140" t="s">
        <v>309</v>
      </c>
      <c r="R81" s="140"/>
      <c r="S81" s="38" t="s">
        <v>309</v>
      </c>
      <c r="T81" s="38" t="s">
        <v>14</v>
      </c>
    </row>
    <row r="82" spans="1:20" ht="31.2" thickBot="1">
      <c r="A82" s="38" t="s">
        <v>7</v>
      </c>
      <c r="B82" s="38" t="s">
        <v>282</v>
      </c>
      <c r="C82" s="38">
        <v>25</v>
      </c>
      <c r="D82" s="38" t="s">
        <v>283</v>
      </c>
      <c r="E82" s="38" t="s">
        <v>550</v>
      </c>
      <c r="F82" s="38" t="s">
        <v>856</v>
      </c>
      <c r="G82" s="38" t="s">
        <v>386</v>
      </c>
      <c r="H82" s="38" t="s">
        <v>857</v>
      </c>
      <c r="I82" s="38" t="s">
        <v>858</v>
      </c>
      <c r="J82" s="38" t="s">
        <v>289</v>
      </c>
      <c r="K82" s="140" t="s">
        <v>482</v>
      </c>
      <c r="L82" s="140"/>
      <c r="M82" s="38" t="s">
        <v>14</v>
      </c>
      <c r="N82" s="140" t="s">
        <v>640</v>
      </c>
      <c r="O82" s="140"/>
      <c r="P82" s="38" t="s">
        <v>309</v>
      </c>
      <c r="Q82" s="140" t="s">
        <v>309</v>
      </c>
      <c r="R82" s="140"/>
      <c r="S82" s="38" t="s">
        <v>309</v>
      </c>
      <c r="T82" s="38" t="s">
        <v>14</v>
      </c>
    </row>
    <row r="83" spans="1:20" ht="31.2" thickBot="1">
      <c r="A83" s="38" t="s">
        <v>7</v>
      </c>
      <c r="B83" s="38" t="s">
        <v>282</v>
      </c>
      <c r="C83" s="38">
        <v>38</v>
      </c>
      <c r="D83" s="38" t="s">
        <v>283</v>
      </c>
      <c r="E83" s="38" t="s">
        <v>1195</v>
      </c>
      <c r="F83" s="38" t="s">
        <v>1196</v>
      </c>
      <c r="G83" s="38" t="s">
        <v>386</v>
      </c>
      <c r="H83" s="38" t="s">
        <v>1197</v>
      </c>
      <c r="I83" s="38" t="s">
        <v>1198</v>
      </c>
      <c r="J83" s="38" t="s">
        <v>343</v>
      </c>
      <c r="K83" s="140" t="s">
        <v>1199</v>
      </c>
      <c r="L83" s="140"/>
      <c r="M83" s="38" t="s">
        <v>331</v>
      </c>
      <c r="N83" s="140" t="s">
        <v>13</v>
      </c>
      <c r="O83" s="140"/>
      <c r="P83" s="38" t="s">
        <v>309</v>
      </c>
      <c r="Q83" s="140" t="s">
        <v>309</v>
      </c>
      <c r="R83" s="140"/>
      <c r="S83" s="38" t="s">
        <v>309</v>
      </c>
      <c r="T83" s="38" t="s">
        <v>331</v>
      </c>
    </row>
    <row r="84" spans="1:20" ht="31.2" thickBot="1">
      <c r="A84" s="38" t="s">
        <v>7</v>
      </c>
      <c r="B84" s="38" t="s">
        <v>282</v>
      </c>
      <c r="C84" s="38">
        <v>28</v>
      </c>
      <c r="D84" s="38" t="s">
        <v>283</v>
      </c>
      <c r="E84" s="38" t="s">
        <v>1501</v>
      </c>
      <c r="F84" s="38" t="s">
        <v>2539</v>
      </c>
      <c r="G84" s="38" t="s">
        <v>296</v>
      </c>
      <c r="H84" s="38" t="s">
        <v>2540</v>
      </c>
      <c r="I84" s="38" t="s">
        <v>2541</v>
      </c>
      <c r="J84" s="38" t="s">
        <v>289</v>
      </c>
      <c r="K84" s="140" t="s">
        <v>540</v>
      </c>
      <c r="L84" s="140"/>
      <c r="M84" s="38" t="s">
        <v>2542</v>
      </c>
      <c r="N84" s="140" t="s">
        <v>13</v>
      </c>
      <c r="O84" s="140"/>
      <c r="P84" s="38" t="s">
        <v>540</v>
      </c>
      <c r="Q84" s="140" t="s">
        <v>2542</v>
      </c>
      <c r="R84" s="140"/>
      <c r="S84" s="38" t="s">
        <v>13</v>
      </c>
      <c r="T84" s="38" t="s">
        <v>310</v>
      </c>
    </row>
    <row r="85" spans="1:20" ht="31.2" thickBot="1">
      <c r="A85" s="38" t="s">
        <v>7</v>
      </c>
      <c r="B85" s="38" t="s">
        <v>282</v>
      </c>
      <c r="C85" s="38">
        <v>6</v>
      </c>
      <c r="D85" s="38" t="s">
        <v>283</v>
      </c>
      <c r="E85" s="38" t="s">
        <v>1305</v>
      </c>
      <c r="F85" s="38" t="s">
        <v>1363</v>
      </c>
      <c r="G85" s="38" t="s">
        <v>304</v>
      </c>
      <c r="H85" s="38" t="s">
        <v>1364</v>
      </c>
      <c r="I85" s="38" t="s">
        <v>1365</v>
      </c>
      <c r="J85" s="38" t="s">
        <v>289</v>
      </c>
      <c r="K85" s="140" t="s">
        <v>482</v>
      </c>
      <c r="L85" s="140"/>
      <c r="M85" s="38" t="s">
        <v>14</v>
      </c>
      <c r="N85" s="140" t="s">
        <v>1366</v>
      </c>
      <c r="O85" s="140"/>
      <c r="P85" s="38" t="s">
        <v>309</v>
      </c>
      <c r="Q85" s="140" t="s">
        <v>309</v>
      </c>
      <c r="R85" s="140"/>
      <c r="S85" s="38" t="s">
        <v>309</v>
      </c>
      <c r="T85" s="38" t="s">
        <v>14</v>
      </c>
    </row>
    <row r="86" spans="1:20" ht="31.2" thickBot="1">
      <c r="A86" s="38" t="s">
        <v>7</v>
      </c>
      <c r="B86" s="38" t="s">
        <v>282</v>
      </c>
      <c r="C86" s="38">
        <v>12</v>
      </c>
      <c r="D86" s="38" t="s">
        <v>283</v>
      </c>
      <c r="E86" s="38" t="s">
        <v>1422</v>
      </c>
      <c r="F86" s="38" t="s">
        <v>1836</v>
      </c>
      <c r="G86" s="38" t="s">
        <v>304</v>
      </c>
      <c r="H86" s="38" t="s">
        <v>1837</v>
      </c>
      <c r="I86" s="38" t="s">
        <v>1838</v>
      </c>
      <c r="J86" s="38" t="s">
        <v>289</v>
      </c>
      <c r="K86" s="140" t="s">
        <v>395</v>
      </c>
      <c r="L86" s="140"/>
      <c r="M86" s="38" t="s">
        <v>14</v>
      </c>
      <c r="N86" s="140" t="s">
        <v>2477</v>
      </c>
      <c r="O86" s="140"/>
      <c r="P86" s="38" t="s">
        <v>309</v>
      </c>
      <c r="Q86" s="140" t="s">
        <v>309</v>
      </c>
      <c r="R86" s="140"/>
      <c r="S86" s="38" t="s">
        <v>309</v>
      </c>
      <c r="T86" s="38" t="s">
        <v>14</v>
      </c>
    </row>
    <row r="87" spans="1:20" ht="41.4" thickBot="1">
      <c r="A87" s="38" t="s">
        <v>7</v>
      </c>
      <c r="B87" s="38" t="s">
        <v>282</v>
      </c>
      <c r="C87" s="38">
        <v>9</v>
      </c>
      <c r="D87" s="38" t="s">
        <v>283</v>
      </c>
      <c r="E87" s="38" t="s">
        <v>803</v>
      </c>
      <c r="F87" s="38" t="s">
        <v>804</v>
      </c>
      <c r="G87" s="38" t="s">
        <v>296</v>
      </c>
      <c r="H87" s="38" t="s">
        <v>805</v>
      </c>
      <c r="I87" s="38" t="s">
        <v>806</v>
      </c>
      <c r="J87" s="38" t="s">
        <v>289</v>
      </c>
      <c r="K87" s="140" t="s">
        <v>300</v>
      </c>
      <c r="L87" s="140"/>
      <c r="M87" s="38" t="s">
        <v>14</v>
      </c>
      <c r="N87" s="140" t="s">
        <v>807</v>
      </c>
      <c r="O87" s="140"/>
      <c r="P87" s="38" t="s">
        <v>808</v>
      </c>
      <c r="Q87" s="140" t="s">
        <v>14</v>
      </c>
      <c r="R87" s="140"/>
      <c r="S87" s="38" t="s">
        <v>807</v>
      </c>
      <c r="T87" s="38" t="s">
        <v>14</v>
      </c>
    </row>
    <row r="88" spans="1:20" ht="31.2" thickBot="1">
      <c r="A88" s="38" t="s">
        <v>7</v>
      </c>
      <c r="B88" s="38" t="s">
        <v>282</v>
      </c>
      <c r="C88" s="38">
        <v>35</v>
      </c>
      <c r="D88" s="38" t="s">
        <v>283</v>
      </c>
      <c r="E88" s="38" t="s">
        <v>376</v>
      </c>
      <c r="F88" s="38" t="s">
        <v>1433</v>
      </c>
      <c r="G88" s="38" t="s">
        <v>296</v>
      </c>
      <c r="H88" s="38" t="s">
        <v>1434</v>
      </c>
      <c r="I88" s="38" t="s">
        <v>1435</v>
      </c>
      <c r="J88" s="38" t="s">
        <v>289</v>
      </c>
      <c r="K88" s="140" t="s">
        <v>1436</v>
      </c>
      <c r="L88" s="140"/>
      <c r="M88" s="38" t="s">
        <v>14</v>
      </c>
      <c r="N88" s="140" t="s">
        <v>390</v>
      </c>
      <c r="O88" s="140"/>
      <c r="P88" s="38" t="s">
        <v>469</v>
      </c>
      <c r="Q88" s="140" t="s">
        <v>14</v>
      </c>
      <c r="R88" s="140"/>
      <c r="S88" s="38" t="s">
        <v>1437</v>
      </c>
      <c r="T88" s="38" t="s">
        <v>14</v>
      </c>
    </row>
    <row r="89" spans="1:20" ht="31.2" thickBot="1">
      <c r="A89" s="38" t="s">
        <v>7</v>
      </c>
      <c r="B89" s="38" t="s">
        <v>282</v>
      </c>
      <c r="C89" s="38">
        <v>7</v>
      </c>
      <c r="D89" s="38" t="s">
        <v>283</v>
      </c>
      <c r="E89" s="38" t="s">
        <v>813</v>
      </c>
      <c r="F89" s="38" t="s">
        <v>814</v>
      </c>
      <c r="G89" s="38" t="s">
        <v>386</v>
      </c>
      <c r="H89" s="38" t="s">
        <v>815</v>
      </c>
      <c r="I89" s="38" t="s">
        <v>816</v>
      </c>
      <c r="J89" s="38" t="s">
        <v>289</v>
      </c>
      <c r="K89" s="140" t="s">
        <v>395</v>
      </c>
      <c r="L89" s="140"/>
      <c r="M89" s="38" t="s">
        <v>14</v>
      </c>
      <c r="N89" s="140" t="s">
        <v>1555</v>
      </c>
      <c r="O89" s="140"/>
      <c r="P89" s="38" t="s">
        <v>309</v>
      </c>
      <c r="Q89" s="140" t="s">
        <v>309</v>
      </c>
      <c r="R89" s="140"/>
      <c r="S89" s="38" t="s">
        <v>309</v>
      </c>
      <c r="T89" s="38" t="s">
        <v>14</v>
      </c>
    </row>
    <row r="90" spans="1:20" ht="31.2" thickBot="1">
      <c r="A90" s="38" t="s">
        <v>7</v>
      </c>
      <c r="B90" s="38" t="s">
        <v>282</v>
      </c>
      <c r="C90" s="38">
        <v>10</v>
      </c>
      <c r="D90" s="38" t="s">
        <v>283</v>
      </c>
      <c r="E90" s="38" t="s">
        <v>1178</v>
      </c>
      <c r="F90" s="38" t="s">
        <v>1264</v>
      </c>
      <c r="G90" s="38" t="s">
        <v>386</v>
      </c>
      <c r="H90" s="38" t="s">
        <v>1265</v>
      </c>
      <c r="I90" s="38" t="s">
        <v>1266</v>
      </c>
      <c r="J90" s="38" t="s">
        <v>289</v>
      </c>
      <c r="K90" s="140" t="s">
        <v>1124</v>
      </c>
      <c r="L90" s="140"/>
      <c r="M90" s="38" t="s">
        <v>14</v>
      </c>
      <c r="N90" s="140" t="s">
        <v>890</v>
      </c>
      <c r="O90" s="140"/>
      <c r="P90" s="38" t="s">
        <v>309</v>
      </c>
      <c r="Q90" s="140" t="s">
        <v>309</v>
      </c>
      <c r="R90" s="140"/>
      <c r="S90" s="38" t="s">
        <v>309</v>
      </c>
      <c r="T90" s="38" t="s">
        <v>14</v>
      </c>
    </row>
    <row r="91" spans="1:20" ht="31.2" thickBot="1">
      <c r="A91" s="38" t="s">
        <v>7</v>
      </c>
      <c r="B91" s="38" t="s">
        <v>282</v>
      </c>
      <c r="C91" s="38">
        <v>32</v>
      </c>
      <c r="D91" s="38" t="s">
        <v>283</v>
      </c>
      <c r="E91" s="38" t="s">
        <v>1051</v>
      </c>
      <c r="F91" s="38" t="s">
        <v>1052</v>
      </c>
      <c r="G91" s="38" t="s">
        <v>286</v>
      </c>
      <c r="H91" s="38" t="s">
        <v>1053</v>
      </c>
      <c r="I91" s="38" t="s">
        <v>1054</v>
      </c>
      <c r="J91" s="38" t="s">
        <v>289</v>
      </c>
      <c r="K91" s="140" t="s">
        <v>434</v>
      </c>
      <c r="L91" s="140"/>
      <c r="M91" s="38" t="s">
        <v>14</v>
      </c>
      <c r="N91" s="140" t="s">
        <v>1055</v>
      </c>
      <c r="O91" s="140"/>
      <c r="P91" s="38" t="s">
        <v>426</v>
      </c>
      <c r="Q91" s="140" t="s">
        <v>14</v>
      </c>
      <c r="R91" s="140"/>
      <c r="S91" s="38" t="s">
        <v>1056</v>
      </c>
      <c r="T91" s="38" t="s">
        <v>14</v>
      </c>
    </row>
    <row r="92" spans="1:20" ht="31.2" thickBot="1">
      <c r="A92" s="38" t="s">
        <v>7</v>
      </c>
      <c r="B92" s="38" t="s">
        <v>282</v>
      </c>
      <c r="C92" s="38">
        <v>3</v>
      </c>
      <c r="D92" s="38" t="s">
        <v>283</v>
      </c>
      <c r="E92" s="38" t="s">
        <v>598</v>
      </c>
      <c r="F92" s="38" t="s">
        <v>599</v>
      </c>
      <c r="G92" s="38" t="s">
        <v>304</v>
      </c>
      <c r="H92" s="38" t="s">
        <v>600</v>
      </c>
      <c r="I92" s="38" t="s">
        <v>601</v>
      </c>
      <c r="J92" s="38" t="s">
        <v>289</v>
      </c>
      <c r="K92" s="140" t="s">
        <v>401</v>
      </c>
      <c r="L92" s="140"/>
      <c r="M92" s="38" t="s">
        <v>14</v>
      </c>
      <c r="N92" s="140" t="s">
        <v>602</v>
      </c>
      <c r="O92" s="140"/>
      <c r="P92" s="38" t="s">
        <v>309</v>
      </c>
      <c r="Q92" s="140" t="s">
        <v>309</v>
      </c>
      <c r="R92" s="140"/>
      <c r="S92" s="38" t="s">
        <v>309</v>
      </c>
      <c r="T92" s="38" t="s">
        <v>14</v>
      </c>
    </row>
    <row r="93" spans="1:20" ht="31.2" thickBot="1">
      <c r="A93" s="38" t="s">
        <v>7</v>
      </c>
      <c r="B93" s="38" t="s">
        <v>282</v>
      </c>
      <c r="C93" s="38">
        <v>11</v>
      </c>
      <c r="D93" s="38" t="s">
        <v>283</v>
      </c>
      <c r="E93" s="38" t="s">
        <v>871</v>
      </c>
      <c r="F93" s="38" t="s">
        <v>2044</v>
      </c>
      <c r="G93" s="38" t="s">
        <v>304</v>
      </c>
      <c r="H93" s="38" t="s">
        <v>2045</v>
      </c>
      <c r="I93" s="38" t="s">
        <v>2046</v>
      </c>
      <c r="J93" s="38" t="s">
        <v>289</v>
      </c>
      <c r="K93" s="140" t="s">
        <v>832</v>
      </c>
      <c r="L93" s="140"/>
      <c r="M93" s="38" t="s">
        <v>14</v>
      </c>
      <c r="N93" s="140" t="s">
        <v>2047</v>
      </c>
      <c r="O93" s="140"/>
      <c r="P93" s="38" t="s">
        <v>309</v>
      </c>
      <c r="Q93" s="140" t="s">
        <v>309</v>
      </c>
      <c r="R93" s="140"/>
      <c r="S93" s="38" t="s">
        <v>309</v>
      </c>
      <c r="T93" s="38" t="s">
        <v>14</v>
      </c>
    </row>
    <row r="94" spans="1:20" ht="31.2" thickBot="1">
      <c r="A94" s="38" t="s">
        <v>7</v>
      </c>
      <c r="B94" s="38" t="s">
        <v>282</v>
      </c>
      <c r="C94" s="38">
        <v>22</v>
      </c>
      <c r="D94" s="38" t="s">
        <v>283</v>
      </c>
      <c r="E94" s="38" t="s">
        <v>788</v>
      </c>
      <c r="F94" s="38" t="s">
        <v>1485</v>
      </c>
      <c r="G94" s="38" t="s">
        <v>286</v>
      </c>
      <c r="H94" s="38" t="s">
        <v>1486</v>
      </c>
      <c r="I94" s="38" t="s">
        <v>1487</v>
      </c>
      <c r="J94" s="38" t="s">
        <v>289</v>
      </c>
      <c r="K94" s="140" t="s">
        <v>1488</v>
      </c>
      <c r="L94" s="140"/>
      <c r="M94" s="38" t="s">
        <v>331</v>
      </c>
      <c r="N94" s="140" t="s">
        <v>13</v>
      </c>
      <c r="O94" s="140"/>
      <c r="P94" s="38" t="s">
        <v>416</v>
      </c>
      <c r="Q94" s="140" t="s">
        <v>2180</v>
      </c>
      <c r="R94" s="140"/>
      <c r="S94" s="38" t="s">
        <v>13</v>
      </c>
      <c r="T94" s="38" t="s">
        <v>331</v>
      </c>
    </row>
    <row r="95" spans="1:20" ht="41.4" thickBot="1">
      <c r="A95" s="38" t="s">
        <v>7</v>
      </c>
      <c r="B95" s="38" t="s">
        <v>282</v>
      </c>
      <c r="C95" s="38">
        <v>17</v>
      </c>
      <c r="D95" s="38" t="s">
        <v>283</v>
      </c>
      <c r="E95" s="38" t="s">
        <v>850</v>
      </c>
      <c r="F95" s="38" t="s">
        <v>851</v>
      </c>
      <c r="G95" s="38" t="s">
        <v>296</v>
      </c>
      <c r="H95" s="38" t="s">
        <v>852</v>
      </c>
      <c r="I95" s="38" t="s">
        <v>853</v>
      </c>
      <c r="J95" s="38" t="s">
        <v>289</v>
      </c>
      <c r="K95" s="140" t="s">
        <v>469</v>
      </c>
      <c r="L95" s="140"/>
      <c r="M95" s="38" t="s">
        <v>14</v>
      </c>
      <c r="N95" s="140" t="s">
        <v>854</v>
      </c>
      <c r="O95" s="140"/>
      <c r="P95" s="38" t="s">
        <v>382</v>
      </c>
      <c r="Q95" s="140" t="s">
        <v>14</v>
      </c>
      <c r="R95" s="140"/>
      <c r="S95" s="38" t="s">
        <v>855</v>
      </c>
      <c r="T95" s="38" t="s">
        <v>14</v>
      </c>
    </row>
    <row r="96" spans="1:20" ht="31.2" thickBot="1">
      <c r="A96" s="38" t="s">
        <v>7</v>
      </c>
      <c r="B96" s="38" t="s">
        <v>282</v>
      </c>
      <c r="C96" s="38">
        <v>24</v>
      </c>
      <c r="D96" s="38" t="s">
        <v>283</v>
      </c>
      <c r="E96" s="38" t="s">
        <v>470</v>
      </c>
      <c r="F96" s="38" t="s">
        <v>471</v>
      </c>
      <c r="G96" s="38" t="s">
        <v>286</v>
      </c>
      <c r="H96" s="38" t="s">
        <v>472</v>
      </c>
      <c r="I96" s="38" t="s">
        <v>473</v>
      </c>
      <c r="J96" s="38" t="s">
        <v>289</v>
      </c>
      <c r="K96" s="140" t="s">
        <v>474</v>
      </c>
      <c r="L96" s="140"/>
      <c r="M96" s="38" t="s">
        <v>14</v>
      </c>
      <c r="N96" s="140" t="s">
        <v>475</v>
      </c>
      <c r="O96" s="140"/>
      <c r="P96" s="38" t="s">
        <v>476</v>
      </c>
      <c r="Q96" s="140" t="s">
        <v>14</v>
      </c>
      <c r="R96" s="140"/>
      <c r="S96" s="38" t="s">
        <v>477</v>
      </c>
      <c r="T96" s="38" t="s">
        <v>14</v>
      </c>
    </row>
    <row r="97" spans="1:20" ht="41.4" thickBot="1">
      <c r="A97" s="38" t="s">
        <v>7</v>
      </c>
      <c r="B97" s="38" t="s">
        <v>282</v>
      </c>
      <c r="C97" s="38">
        <v>30</v>
      </c>
      <c r="D97" s="38" t="s">
        <v>283</v>
      </c>
      <c r="E97" s="38" t="s">
        <v>619</v>
      </c>
      <c r="F97" s="38" t="s">
        <v>1034</v>
      </c>
      <c r="G97" s="38" t="s">
        <v>286</v>
      </c>
      <c r="H97" s="38" t="s">
        <v>1035</v>
      </c>
      <c r="I97" s="38" t="s">
        <v>1036</v>
      </c>
      <c r="J97" s="38" t="s">
        <v>289</v>
      </c>
      <c r="K97" s="140" t="s">
        <v>1037</v>
      </c>
      <c r="L97" s="140"/>
      <c r="M97" s="38" t="s">
        <v>14</v>
      </c>
      <c r="N97" s="140" t="s">
        <v>1038</v>
      </c>
      <c r="O97" s="140"/>
      <c r="P97" s="38" t="s">
        <v>1039</v>
      </c>
      <c r="Q97" s="140" t="s">
        <v>14</v>
      </c>
      <c r="R97" s="140"/>
      <c r="S97" s="38" t="s">
        <v>1040</v>
      </c>
      <c r="T97" s="38" t="s">
        <v>14</v>
      </c>
    </row>
    <row r="98" spans="1:20" ht="31.2" thickBot="1">
      <c r="A98" s="38" t="s">
        <v>7</v>
      </c>
      <c r="B98" s="38" t="s">
        <v>282</v>
      </c>
      <c r="C98" s="38">
        <v>12</v>
      </c>
      <c r="D98" s="38" t="s">
        <v>283</v>
      </c>
      <c r="E98" s="38" t="s">
        <v>1923</v>
      </c>
      <c r="F98" s="38" t="s">
        <v>1924</v>
      </c>
      <c r="G98" s="38" t="s">
        <v>386</v>
      </c>
      <c r="H98" s="38" t="s">
        <v>1925</v>
      </c>
      <c r="I98" s="38" t="s">
        <v>1926</v>
      </c>
      <c r="J98" s="38" t="s">
        <v>289</v>
      </c>
      <c r="K98" s="140" t="s">
        <v>395</v>
      </c>
      <c r="L98" s="140"/>
      <c r="M98" s="38" t="s">
        <v>14</v>
      </c>
      <c r="N98" s="140" t="s">
        <v>2543</v>
      </c>
      <c r="O98" s="140"/>
      <c r="P98" s="38" t="s">
        <v>309</v>
      </c>
      <c r="Q98" s="140" t="s">
        <v>309</v>
      </c>
      <c r="R98" s="140"/>
      <c r="S98" s="38" t="s">
        <v>309</v>
      </c>
      <c r="T98" s="38" t="s">
        <v>14</v>
      </c>
    </row>
    <row r="99" spans="1:20" ht="31.2" thickBot="1">
      <c r="A99" s="38" t="s">
        <v>7</v>
      </c>
      <c r="B99" s="38" t="s">
        <v>282</v>
      </c>
      <c r="C99" s="38">
        <v>33</v>
      </c>
      <c r="D99" s="38" t="s">
        <v>283</v>
      </c>
      <c r="E99" s="38" t="s">
        <v>326</v>
      </c>
      <c r="F99" s="38" t="s">
        <v>363</v>
      </c>
      <c r="G99" s="38" t="s">
        <v>386</v>
      </c>
      <c r="H99" s="38" t="s">
        <v>364</v>
      </c>
      <c r="I99" s="38" t="s">
        <v>365</v>
      </c>
      <c r="J99" s="38" t="s">
        <v>289</v>
      </c>
      <c r="K99" s="140" t="s">
        <v>366</v>
      </c>
      <c r="L99" s="140"/>
      <c r="M99" s="38" t="s">
        <v>14</v>
      </c>
      <c r="N99" s="140" t="s">
        <v>367</v>
      </c>
      <c r="O99" s="140"/>
      <c r="P99" s="38" t="s">
        <v>309</v>
      </c>
      <c r="Q99" s="140" t="s">
        <v>309</v>
      </c>
      <c r="R99" s="140"/>
      <c r="S99" s="38" t="s">
        <v>309</v>
      </c>
      <c r="T99" s="38" t="s">
        <v>14</v>
      </c>
    </row>
    <row r="100" spans="1:20" ht="31.2" thickBot="1">
      <c r="A100" s="38" t="s">
        <v>7</v>
      </c>
      <c r="B100" s="38" t="s">
        <v>282</v>
      </c>
      <c r="C100" s="38">
        <v>34</v>
      </c>
      <c r="D100" s="38" t="s">
        <v>283</v>
      </c>
      <c r="E100" s="38" t="s">
        <v>368</v>
      </c>
      <c r="F100" s="38" t="s">
        <v>749</v>
      </c>
      <c r="G100" s="38" t="s">
        <v>386</v>
      </c>
      <c r="H100" s="38" t="s">
        <v>750</v>
      </c>
      <c r="I100" s="38" t="s">
        <v>751</v>
      </c>
      <c r="J100" s="38" t="s">
        <v>289</v>
      </c>
      <c r="K100" s="140" t="s">
        <v>752</v>
      </c>
      <c r="L100" s="140"/>
      <c r="M100" s="38" t="s">
        <v>14</v>
      </c>
      <c r="N100" s="140" t="s">
        <v>753</v>
      </c>
      <c r="O100" s="140"/>
      <c r="P100" s="38" t="s">
        <v>309</v>
      </c>
      <c r="Q100" s="140" t="s">
        <v>309</v>
      </c>
      <c r="R100" s="140"/>
      <c r="S100" s="38" t="s">
        <v>309</v>
      </c>
      <c r="T100" s="38" t="s">
        <v>14</v>
      </c>
    </row>
    <row r="101" spans="1:20" ht="31.2" thickBot="1">
      <c r="A101" s="38" t="s">
        <v>7</v>
      </c>
      <c r="B101" s="38" t="s">
        <v>282</v>
      </c>
      <c r="C101" s="38">
        <v>35</v>
      </c>
      <c r="D101" s="38" t="s">
        <v>283</v>
      </c>
      <c r="E101" s="38" t="s">
        <v>1438</v>
      </c>
      <c r="F101" s="38" t="s">
        <v>1520</v>
      </c>
      <c r="G101" s="38" t="s">
        <v>296</v>
      </c>
      <c r="H101" s="38" t="s">
        <v>1521</v>
      </c>
      <c r="I101" s="38" t="s">
        <v>1522</v>
      </c>
      <c r="J101" s="38" t="s">
        <v>289</v>
      </c>
      <c r="K101" s="140" t="s">
        <v>1523</v>
      </c>
      <c r="L101" s="140"/>
      <c r="M101" s="38" t="s">
        <v>14</v>
      </c>
      <c r="N101" s="140" t="s">
        <v>1432</v>
      </c>
      <c r="O101" s="140"/>
      <c r="P101" s="38" t="s">
        <v>1524</v>
      </c>
      <c r="Q101" s="140" t="s">
        <v>14</v>
      </c>
      <c r="R101" s="140"/>
      <c r="S101" s="38" t="s">
        <v>1525</v>
      </c>
      <c r="T101" s="38" t="s">
        <v>14</v>
      </c>
    </row>
    <row r="102" spans="1:20" ht="41.4" thickBot="1">
      <c r="A102" s="38" t="s">
        <v>7</v>
      </c>
      <c r="B102" s="38" t="s">
        <v>282</v>
      </c>
      <c r="C102" s="38">
        <v>2</v>
      </c>
      <c r="D102" s="38" t="s">
        <v>283</v>
      </c>
      <c r="E102" s="38" t="s">
        <v>956</v>
      </c>
      <c r="F102" s="38" t="s">
        <v>1858</v>
      </c>
      <c r="G102" s="38" t="s">
        <v>296</v>
      </c>
      <c r="H102" s="38" t="s">
        <v>1859</v>
      </c>
      <c r="I102" s="38" t="s">
        <v>1860</v>
      </c>
      <c r="J102" s="38" t="s">
        <v>289</v>
      </c>
      <c r="K102" s="140" t="s">
        <v>1861</v>
      </c>
      <c r="L102" s="140"/>
      <c r="M102" s="38" t="s">
        <v>14</v>
      </c>
      <c r="N102" s="140" t="s">
        <v>534</v>
      </c>
      <c r="O102" s="140"/>
      <c r="P102" s="38" t="s">
        <v>1861</v>
      </c>
      <c r="Q102" s="140" t="s">
        <v>14</v>
      </c>
      <c r="R102" s="140"/>
      <c r="S102" s="38" t="s">
        <v>966</v>
      </c>
      <c r="T102" s="38" t="s">
        <v>14</v>
      </c>
    </row>
    <row r="103" spans="1:20" ht="31.2" thickBot="1">
      <c r="A103" s="38" t="s">
        <v>7</v>
      </c>
      <c r="B103" s="38" t="s">
        <v>282</v>
      </c>
      <c r="C103" s="38">
        <v>12</v>
      </c>
      <c r="D103" s="38" t="s">
        <v>283</v>
      </c>
      <c r="E103" s="38" t="s">
        <v>1045</v>
      </c>
      <c r="F103" s="38" t="s">
        <v>1046</v>
      </c>
      <c r="G103" s="38" t="s">
        <v>286</v>
      </c>
      <c r="H103" s="38" t="s">
        <v>1047</v>
      </c>
      <c r="I103" s="38" t="s">
        <v>1048</v>
      </c>
      <c r="J103" s="38" t="s">
        <v>289</v>
      </c>
      <c r="K103" s="140" t="s">
        <v>645</v>
      </c>
      <c r="L103" s="140"/>
      <c r="M103" s="38" t="s">
        <v>14</v>
      </c>
      <c r="N103" s="140" t="s">
        <v>1049</v>
      </c>
      <c r="O103" s="140"/>
      <c r="P103" s="38" t="s">
        <v>292</v>
      </c>
      <c r="Q103" s="140" t="s">
        <v>14</v>
      </c>
      <c r="R103" s="140"/>
      <c r="S103" s="38" t="s">
        <v>1050</v>
      </c>
      <c r="T103" s="38" t="s">
        <v>14</v>
      </c>
    </row>
    <row r="104" spans="1:20" ht="31.2" thickBot="1">
      <c r="A104" s="38" t="s">
        <v>7</v>
      </c>
      <c r="B104" s="38" t="s">
        <v>282</v>
      </c>
      <c r="C104" s="38">
        <v>19</v>
      </c>
      <c r="D104" s="38" t="s">
        <v>283</v>
      </c>
      <c r="E104" s="38" t="s">
        <v>1246</v>
      </c>
      <c r="F104" s="38" t="s">
        <v>1247</v>
      </c>
      <c r="G104" s="38" t="s">
        <v>304</v>
      </c>
      <c r="H104" s="38" t="s">
        <v>1248</v>
      </c>
      <c r="I104" s="38" t="s">
        <v>1249</v>
      </c>
      <c r="J104" s="38" t="s">
        <v>343</v>
      </c>
      <c r="K104" s="140" t="s">
        <v>1250</v>
      </c>
      <c r="L104" s="140"/>
      <c r="M104" s="38" t="s">
        <v>14</v>
      </c>
      <c r="N104" s="140" t="s">
        <v>2544</v>
      </c>
      <c r="O104" s="140"/>
      <c r="P104" s="38" t="s">
        <v>309</v>
      </c>
      <c r="Q104" s="140" t="s">
        <v>309</v>
      </c>
      <c r="R104" s="140"/>
      <c r="S104" s="38" t="s">
        <v>309</v>
      </c>
      <c r="T104" s="38" t="s">
        <v>14</v>
      </c>
    </row>
    <row r="105" spans="1:20" ht="31.2" thickBot="1">
      <c r="A105" s="38" t="s">
        <v>7</v>
      </c>
      <c r="B105" s="38" t="s">
        <v>282</v>
      </c>
      <c r="C105" s="38">
        <v>12</v>
      </c>
      <c r="D105" s="38" t="s">
        <v>283</v>
      </c>
      <c r="E105" s="38" t="s">
        <v>993</v>
      </c>
      <c r="F105" s="38" t="s">
        <v>1451</v>
      </c>
      <c r="G105" s="38" t="s">
        <v>286</v>
      </c>
      <c r="H105" s="38" t="s">
        <v>1452</v>
      </c>
      <c r="I105" s="38" t="s">
        <v>1453</v>
      </c>
      <c r="J105" s="38" t="s">
        <v>289</v>
      </c>
      <c r="K105" s="140" t="s">
        <v>522</v>
      </c>
      <c r="L105" s="140"/>
      <c r="M105" s="38" t="s">
        <v>331</v>
      </c>
      <c r="N105" s="140" t="s">
        <v>13</v>
      </c>
      <c r="O105" s="140"/>
      <c r="P105" s="38" t="s">
        <v>522</v>
      </c>
      <c r="Q105" s="140" t="s">
        <v>2180</v>
      </c>
      <c r="R105" s="140"/>
      <c r="S105" s="38" t="s">
        <v>13</v>
      </c>
      <c r="T105" s="38" t="s">
        <v>331</v>
      </c>
    </row>
    <row r="106" spans="1:20" ht="31.2" thickBot="1">
      <c r="A106" s="38" t="s">
        <v>7</v>
      </c>
      <c r="B106" s="38" t="s">
        <v>282</v>
      </c>
      <c r="C106" s="38">
        <v>18</v>
      </c>
      <c r="D106" s="38" t="s">
        <v>283</v>
      </c>
      <c r="E106" s="38" t="s">
        <v>670</v>
      </c>
      <c r="F106" s="38" t="s">
        <v>671</v>
      </c>
      <c r="G106" s="38" t="s">
        <v>286</v>
      </c>
      <c r="H106" s="38" t="s">
        <v>672</v>
      </c>
      <c r="I106" s="38" t="s">
        <v>673</v>
      </c>
      <c r="J106" s="38" t="s">
        <v>289</v>
      </c>
      <c r="K106" s="140" t="s">
        <v>323</v>
      </c>
      <c r="L106" s="140"/>
      <c r="M106" s="38" t="s">
        <v>331</v>
      </c>
      <c r="N106" s="140" t="s">
        <v>13</v>
      </c>
      <c r="O106" s="140"/>
      <c r="P106" s="38" t="s">
        <v>332</v>
      </c>
      <c r="Q106" s="140" t="s">
        <v>2180</v>
      </c>
      <c r="R106" s="140"/>
      <c r="S106" s="38" t="s">
        <v>13</v>
      </c>
      <c r="T106" s="38" t="s">
        <v>331</v>
      </c>
    </row>
    <row r="107" spans="1:20" ht="51.6" thickBot="1">
      <c r="A107" s="38" t="s">
        <v>7</v>
      </c>
      <c r="B107" s="38" t="s">
        <v>282</v>
      </c>
      <c r="C107" s="38">
        <v>33</v>
      </c>
      <c r="D107" s="38" t="s">
        <v>283</v>
      </c>
      <c r="E107" s="38" t="s">
        <v>437</v>
      </c>
      <c r="F107" s="38" t="s">
        <v>2110</v>
      </c>
      <c r="G107" s="38" t="s">
        <v>304</v>
      </c>
      <c r="H107" s="38" t="s">
        <v>2111</v>
      </c>
      <c r="I107" s="38" t="s">
        <v>2112</v>
      </c>
      <c r="J107" s="38" t="s">
        <v>289</v>
      </c>
      <c r="K107" s="140" t="s">
        <v>395</v>
      </c>
      <c r="L107" s="140"/>
      <c r="M107" s="38" t="s">
        <v>14</v>
      </c>
      <c r="N107" s="140" t="s">
        <v>2467</v>
      </c>
      <c r="O107" s="140"/>
      <c r="P107" s="38" t="s">
        <v>309</v>
      </c>
      <c r="Q107" s="140" t="s">
        <v>309</v>
      </c>
      <c r="R107" s="140"/>
      <c r="S107" s="38" t="s">
        <v>309</v>
      </c>
      <c r="T107" s="38" t="s">
        <v>14</v>
      </c>
    </row>
    <row r="108" spans="1:20" ht="31.2" thickBot="1">
      <c r="A108" s="38" t="s">
        <v>7</v>
      </c>
      <c r="B108" s="38" t="s">
        <v>282</v>
      </c>
      <c r="C108" s="38">
        <v>37</v>
      </c>
      <c r="D108" s="38" t="s">
        <v>283</v>
      </c>
      <c r="E108" s="38" t="s">
        <v>707</v>
      </c>
      <c r="F108" s="38" t="s">
        <v>864</v>
      </c>
      <c r="G108" s="38" t="s">
        <v>286</v>
      </c>
      <c r="H108" s="38" t="s">
        <v>865</v>
      </c>
      <c r="I108" s="38" t="s">
        <v>866</v>
      </c>
      <c r="J108" s="38" t="s">
        <v>289</v>
      </c>
      <c r="K108" s="140" t="s">
        <v>469</v>
      </c>
      <c r="L108" s="140"/>
      <c r="M108" s="38" t="s">
        <v>14</v>
      </c>
      <c r="N108" s="140" t="s">
        <v>729</v>
      </c>
      <c r="O108" s="140"/>
      <c r="P108" s="38" t="s">
        <v>469</v>
      </c>
      <c r="Q108" s="140" t="s">
        <v>14</v>
      </c>
      <c r="R108" s="140"/>
      <c r="S108" s="38" t="s">
        <v>867</v>
      </c>
      <c r="T108" s="38" t="s">
        <v>14</v>
      </c>
    </row>
    <row r="109" spans="1:20" ht="31.2" thickBot="1">
      <c r="A109" s="38" t="s">
        <v>7</v>
      </c>
      <c r="B109" s="38" t="s">
        <v>282</v>
      </c>
      <c r="C109" s="38">
        <v>42</v>
      </c>
      <c r="D109" s="38" t="s">
        <v>283</v>
      </c>
      <c r="E109" s="38" t="s">
        <v>518</v>
      </c>
      <c r="F109" s="38" t="s">
        <v>519</v>
      </c>
      <c r="G109" s="38" t="s">
        <v>386</v>
      </c>
      <c r="H109" s="38" t="s">
        <v>520</v>
      </c>
      <c r="I109" s="38" t="s">
        <v>521</v>
      </c>
      <c r="J109" s="38" t="s">
        <v>289</v>
      </c>
      <c r="K109" s="140" t="s">
        <v>522</v>
      </c>
      <c r="L109" s="140"/>
      <c r="M109" s="38" t="s">
        <v>331</v>
      </c>
      <c r="N109" s="140" t="s">
        <v>13</v>
      </c>
      <c r="O109" s="140"/>
      <c r="P109" s="38" t="s">
        <v>309</v>
      </c>
      <c r="Q109" s="140" t="s">
        <v>309</v>
      </c>
      <c r="R109" s="140"/>
      <c r="S109" s="38" t="s">
        <v>309</v>
      </c>
      <c r="T109" s="38" t="s">
        <v>331</v>
      </c>
    </row>
    <row r="110" spans="1:20" ht="31.2" thickBot="1">
      <c r="A110" s="38" t="s">
        <v>7</v>
      </c>
      <c r="B110" s="38" t="s">
        <v>282</v>
      </c>
      <c r="C110" s="38">
        <v>12</v>
      </c>
      <c r="D110" s="38" t="s">
        <v>283</v>
      </c>
      <c r="E110" s="38" t="s">
        <v>1045</v>
      </c>
      <c r="F110" s="38" t="s">
        <v>1794</v>
      </c>
      <c r="G110" s="38" t="s">
        <v>304</v>
      </c>
      <c r="H110" s="38" t="s">
        <v>1795</v>
      </c>
      <c r="I110" s="38" t="s">
        <v>1796</v>
      </c>
      <c r="J110" s="38" t="s">
        <v>289</v>
      </c>
      <c r="K110" s="140" t="s">
        <v>522</v>
      </c>
      <c r="L110" s="140"/>
      <c r="M110" s="38" t="s">
        <v>331</v>
      </c>
      <c r="N110" s="140" t="s">
        <v>13</v>
      </c>
      <c r="O110" s="140"/>
      <c r="P110" s="38" t="s">
        <v>309</v>
      </c>
      <c r="Q110" s="140" t="s">
        <v>309</v>
      </c>
      <c r="R110" s="140"/>
      <c r="S110" s="38" t="s">
        <v>309</v>
      </c>
      <c r="T110" s="38" t="s">
        <v>331</v>
      </c>
    </row>
    <row r="111" spans="1:20" ht="31.2" thickBot="1">
      <c r="A111" s="38" t="s">
        <v>7</v>
      </c>
      <c r="B111" s="38" t="s">
        <v>282</v>
      </c>
      <c r="C111" s="38">
        <v>23</v>
      </c>
      <c r="D111" s="38" t="s">
        <v>283</v>
      </c>
      <c r="E111" s="38" t="s">
        <v>793</v>
      </c>
      <c r="F111" s="38" t="s">
        <v>1251</v>
      </c>
      <c r="G111" s="38" t="s">
        <v>286</v>
      </c>
      <c r="H111" s="38" t="s">
        <v>1252</v>
      </c>
      <c r="I111" s="38" t="s">
        <v>1253</v>
      </c>
      <c r="J111" s="38" t="s">
        <v>289</v>
      </c>
      <c r="K111" s="140" t="s">
        <v>469</v>
      </c>
      <c r="L111" s="140"/>
      <c r="M111" s="38" t="s">
        <v>331</v>
      </c>
      <c r="N111" s="140" t="s">
        <v>13</v>
      </c>
      <c r="O111" s="140"/>
      <c r="P111" s="38" t="s">
        <v>416</v>
      </c>
      <c r="Q111" s="140" t="s">
        <v>2180</v>
      </c>
      <c r="R111" s="140"/>
      <c r="S111" s="38" t="s">
        <v>13</v>
      </c>
      <c r="T111" s="38" t="s">
        <v>331</v>
      </c>
    </row>
    <row r="112" spans="1:20" ht="31.2" thickBot="1">
      <c r="A112" s="38" t="s">
        <v>7</v>
      </c>
      <c r="B112" s="38" t="s">
        <v>282</v>
      </c>
      <c r="C112" s="38">
        <v>26</v>
      </c>
      <c r="D112" s="38" t="s">
        <v>283</v>
      </c>
      <c r="E112" s="38" t="s">
        <v>1683</v>
      </c>
      <c r="F112" s="38" t="s">
        <v>1684</v>
      </c>
      <c r="G112" s="38" t="s">
        <v>386</v>
      </c>
      <c r="H112" s="38" t="s">
        <v>1685</v>
      </c>
      <c r="I112" s="38" t="s">
        <v>1686</v>
      </c>
      <c r="J112" s="38" t="s">
        <v>289</v>
      </c>
      <c r="K112" s="140" t="s">
        <v>1687</v>
      </c>
      <c r="L112" s="140"/>
      <c r="M112" s="38" t="s">
        <v>14</v>
      </c>
      <c r="N112" s="140" t="s">
        <v>1688</v>
      </c>
      <c r="O112" s="140"/>
      <c r="P112" s="38" t="s">
        <v>309</v>
      </c>
      <c r="Q112" s="140" t="s">
        <v>309</v>
      </c>
      <c r="R112" s="140"/>
      <c r="S112" s="38" t="s">
        <v>309</v>
      </c>
      <c r="T112" s="38" t="s">
        <v>14</v>
      </c>
    </row>
    <row r="113" spans="1:20" ht="41.4" thickBot="1">
      <c r="A113" s="38" t="s">
        <v>7</v>
      </c>
      <c r="B113" s="38" t="s">
        <v>282</v>
      </c>
      <c r="C113" s="38">
        <v>30</v>
      </c>
      <c r="D113" s="38" t="s">
        <v>283</v>
      </c>
      <c r="E113" s="38" t="s">
        <v>2507</v>
      </c>
      <c r="F113" s="38" t="s">
        <v>2545</v>
      </c>
      <c r="G113" s="38" t="s">
        <v>286</v>
      </c>
      <c r="H113" s="38" t="s">
        <v>2546</v>
      </c>
      <c r="I113" s="38" t="s">
        <v>2547</v>
      </c>
      <c r="J113" s="38" t="s">
        <v>289</v>
      </c>
      <c r="K113" s="140" t="s">
        <v>2548</v>
      </c>
      <c r="L113" s="140"/>
      <c r="M113" s="38" t="s">
        <v>2549</v>
      </c>
      <c r="N113" s="140" t="s">
        <v>13</v>
      </c>
      <c r="O113" s="140"/>
      <c r="P113" s="38" t="s">
        <v>2548</v>
      </c>
      <c r="Q113" s="140" t="s">
        <v>2549</v>
      </c>
      <c r="R113" s="140"/>
      <c r="S113" s="38" t="s">
        <v>13</v>
      </c>
      <c r="T113" s="38" t="s">
        <v>310</v>
      </c>
    </row>
    <row r="114" spans="1:20" ht="31.2" thickBot="1">
      <c r="A114" s="38" t="s">
        <v>7</v>
      </c>
      <c r="B114" s="38" t="s">
        <v>282</v>
      </c>
      <c r="C114" s="38">
        <v>39</v>
      </c>
      <c r="D114" s="38" t="s">
        <v>283</v>
      </c>
      <c r="E114" s="38" t="s">
        <v>754</v>
      </c>
      <c r="F114" s="38" t="s">
        <v>1960</v>
      </c>
      <c r="G114" s="38" t="s">
        <v>304</v>
      </c>
      <c r="H114" s="38" t="s">
        <v>1961</v>
      </c>
      <c r="I114" s="38" t="s">
        <v>1962</v>
      </c>
      <c r="J114" s="38" t="s">
        <v>289</v>
      </c>
      <c r="K114" s="140" t="s">
        <v>325</v>
      </c>
      <c r="L114" s="140"/>
      <c r="M114" s="38" t="s">
        <v>331</v>
      </c>
      <c r="N114" s="140" t="s">
        <v>13</v>
      </c>
      <c r="O114" s="140"/>
      <c r="P114" s="38" t="s">
        <v>309</v>
      </c>
      <c r="Q114" s="140" t="s">
        <v>309</v>
      </c>
      <c r="R114" s="140"/>
      <c r="S114" s="38" t="s">
        <v>309</v>
      </c>
      <c r="T114" s="38" t="s">
        <v>331</v>
      </c>
    </row>
    <row r="115" spans="1:20" ht="31.2" thickBot="1">
      <c r="A115" s="38" t="s">
        <v>7</v>
      </c>
      <c r="B115" s="38" t="s">
        <v>282</v>
      </c>
      <c r="C115" s="38">
        <v>28</v>
      </c>
      <c r="D115" s="38" t="s">
        <v>283</v>
      </c>
      <c r="E115" s="38" t="s">
        <v>1341</v>
      </c>
      <c r="F115" s="38" t="s">
        <v>1342</v>
      </c>
      <c r="G115" s="38" t="s">
        <v>286</v>
      </c>
      <c r="H115" s="38" t="s">
        <v>1343</v>
      </c>
      <c r="I115" s="38" t="s">
        <v>1344</v>
      </c>
      <c r="J115" s="38" t="s">
        <v>289</v>
      </c>
      <c r="K115" s="140" t="s">
        <v>1345</v>
      </c>
      <c r="L115" s="140"/>
      <c r="M115" s="38" t="s">
        <v>14</v>
      </c>
      <c r="N115" s="140" t="s">
        <v>1346</v>
      </c>
      <c r="O115" s="140"/>
      <c r="P115" s="38" t="s">
        <v>651</v>
      </c>
      <c r="Q115" s="140" t="s">
        <v>14</v>
      </c>
      <c r="R115" s="140"/>
      <c r="S115" s="38" t="s">
        <v>2124</v>
      </c>
      <c r="T115" s="38" t="s">
        <v>14</v>
      </c>
    </row>
    <row r="116" spans="1:20" ht="31.2" thickBot="1">
      <c r="A116" s="38" t="s">
        <v>7</v>
      </c>
      <c r="B116" s="38" t="s">
        <v>282</v>
      </c>
      <c r="C116" s="38">
        <v>2</v>
      </c>
      <c r="D116" s="38" t="s">
        <v>283</v>
      </c>
      <c r="E116" s="38" t="s">
        <v>956</v>
      </c>
      <c r="F116" s="38" t="s">
        <v>1936</v>
      </c>
      <c r="G116" s="38" t="s">
        <v>304</v>
      </c>
      <c r="H116" s="38" t="s">
        <v>1937</v>
      </c>
      <c r="I116" s="38" t="s">
        <v>1938</v>
      </c>
      <c r="J116" s="38" t="s">
        <v>289</v>
      </c>
      <c r="K116" s="140" t="s">
        <v>1861</v>
      </c>
      <c r="L116" s="140"/>
      <c r="M116" s="38" t="s">
        <v>14</v>
      </c>
      <c r="N116" s="140" t="s">
        <v>1939</v>
      </c>
      <c r="O116" s="140"/>
      <c r="P116" s="38" t="s">
        <v>309</v>
      </c>
      <c r="Q116" s="140" t="s">
        <v>309</v>
      </c>
      <c r="R116" s="140"/>
      <c r="S116" s="38" t="s">
        <v>309</v>
      </c>
      <c r="T116" s="38" t="s">
        <v>14</v>
      </c>
    </row>
    <row r="117" spans="1:20" ht="31.2" thickBot="1">
      <c r="A117" s="38" t="s">
        <v>7</v>
      </c>
      <c r="B117" s="38" t="s">
        <v>282</v>
      </c>
      <c r="C117" s="38">
        <v>18</v>
      </c>
      <c r="D117" s="38" t="s">
        <v>283</v>
      </c>
      <c r="E117" s="38" t="s">
        <v>311</v>
      </c>
      <c r="F117" s="38" t="s">
        <v>1702</v>
      </c>
      <c r="G117" s="38" t="s">
        <v>296</v>
      </c>
      <c r="H117" s="38" t="s">
        <v>1703</v>
      </c>
      <c r="I117" s="38" t="s">
        <v>1704</v>
      </c>
      <c r="J117" s="38" t="s">
        <v>289</v>
      </c>
      <c r="K117" s="140" t="s">
        <v>1302</v>
      </c>
      <c r="L117" s="140"/>
      <c r="M117" s="38" t="s">
        <v>331</v>
      </c>
      <c r="N117" s="140" t="s">
        <v>13</v>
      </c>
      <c r="O117" s="140"/>
      <c r="P117" s="38" t="s">
        <v>332</v>
      </c>
      <c r="Q117" s="140" t="s">
        <v>2180</v>
      </c>
      <c r="R117" s="140"/>
      <c r="S117" s="38" t="s">
        <v>13</v>
      </c>
      <c r="T117" s="38" t="s">
        <v>331</v>
      </c>
    </row>
    <row r="118" spans="1:20" ht="31.2" thickBot="1">
      <c r="A118" s="38" t="s">
        <v>7</v>
      </c>
      <c r="B118" s="38" t="s">
        <v>282</v>
      </c>
      <c r="C118" s="38">
        <v>38</v>
      </c>
      <c r="D118" s="38" t="s">
        <v>283</v>
      </c>
      <c r="E118" s="38" t="s">
        <v>535</v>
      </c>
      <c r="F118" s="38" t="s">
        <v>696</v>
      </c>
      <c r="G118" s="38" t="s">
        <v>386</v>
      </c>
      <c r="H118" s="38" t="s">
        <v>697</v>
      </c>
      <c r="I118" s="38" t="s">
        <v>698</v>
      </c>
      <c r="J118" s="38" t="s">
        <v>289</v>
      </c>
      <c r="K118" s="140" t="s">
        <v>699</v>
      </c>
      <c r="L118" s="140"/>
      <c r="M118" s="38" t="s">
        <v>14</v>
      </c>
      <c r="N118" s="140" t="s">
        <v>700</v>
      </c>
      <c r="O118" s="140"/>
      <c r="P118" s="38" t="s">
        <v>309</v>
      </c>
      <c r="Q118" s="140" t="s">
        <v>309</v>
      </c>
      <c r="R118" s="140"/>
      <c r="S118" s="38" t="s">
        <v>309</v>
      </c>
      <c r="T118" s="38" t="s">
        <v>14</v>
      </c>
    </row>
    <row r="119" spans="1:20" ht="31.2" thickBot="1">
      <c r="A119" s="38" t="s">
        <v>7</v>
      </c>
      <c r="B119" s="38" t="s">
        <v>282</v>
      </c>
      <c r="C119" s="38">
        <v>14</v>
      </c>
      <c r="D119" s="38" t="s">
        <v>283</v>
      </c>
      <c r="E119" s="38" t="s">
        <v>356</v>
      </c>
      <c r="F119" s="38" t="s">
        <v>1594</v>
      </c>
      <c r="G119" s="38" t="s">
        <v>304</v>
      </c>
      <c r="H119" s="38" t="s">
        <v>1595</v>
      </c>
      <c r="I119" s="38" t="s">
        <v>1596</v>
      </c>
      <c r="J119" s="38" t="s">
        <v>289</v>
      </c>
      <c r="K119" s="140" t="s">
        <v>1597</v>
      </c>
      <c r="L119" s="140"/>
      <c r="M119" s="38" t="s">
        <v>14</v>
      </c>
      <c r="N119" s="140" t="s">
        <v>1598</v>
      </c>
      <c r="O119" s="140"/>
      <c r="P119" s="38" t="s">
        <v>309</v>
      </c>
      <c r="Q119" s="140" t="s">
        <v>309</v>
      </c>
      <c r="R119" s="140"/>
      <c r="S119" s="38" t="s">
        <v>309</v>
      </c>
      <c r="T119" s="38" t="s">
        <v>14</v>
      </c>
    </row>
    <row r="120" spans="1:20" ht="31.2" thickBot="1">
      <c r="A120" s="38" t="s">
        <v>7</v>
      </c>
      <c r="B120" s="38" t="s">
        <v>282</v>
      </c>
      <c r="C120" s="38">
        <v>40</v>
      </c>
      <c r="D120" s="38" t="s">
        <v>283</v>
      </c>
      <c r="E120" s="38" t="s">
        <v>1072</v>
      </c>
      <c r="F120" s="38" t="s">
        <v>1073</v>
      </c>
      <c r="G120" s="38" t="s">
        <v>386</v>
      </c>
      <c r="H120" s="38" t="s">
        <v>1074</v>
      </c>
      <c r="I120" s="38" t="s">
        <v>1075</v>
      </c>
      <c r="J120" s="38" t="s">
        <v>289</v>
      </c>
      <c r="K120" s="140" t="s">
        <v>469</v>
      </c>
      <c r="L120" s="140"/>
      <c r="M120" s="38" t="s">
        <v>14</v>
      </c>
      <c r="N120" s="140" t="s">
        <v>1076</v>
      </c>
      <c r="O120" s="140"/>
      <c r="P120" s="38" t="s">
        <v>309</v>
      </c>
      <c r="Q120" s="140" t="s">
        <v>309</v>
      </c>
      <c r="R120" s="140"/>
      <c r="S120" s="38" t="s">
        <v>309</v>
      </c>
      <c r="T120" s="38" t="s">
        <v>14</v>
      </c>
    </row>
    <row r="121" spans="1:20" ht="31.2" thickBot="1">
      <c r="A121" s="38" t="s">
        <v>7</v>
      </c>
      <c r="B121" s="38" t="s">
        <v>282</v>
      </c>
      <c r="C121" s="38">
        <v>26</v>
      </c>
      <c r="D121" s="38" t="s">
        <v>283</v>
      </c>
      <c r="E121" s="38" t="s">
        <v>1683</v>
      </c>
      <c r="F121" s="38" t="s">
        <v>1684</v>
      </c>
      <c r="G121" s="38" t="s">
        <v>304</v>
      </c>
      <c r="H121" s="38" t="s">
        <v>1685</v>
      </c>
      <c r="I121" s="38" t="s">
        <v>1686</v>
      </c>
      <c r="J121" s="38" t="s">
        <v>289</v>
      </c>
      <c r="K121" s="140" t="s">
        <v>1687</v>
      </c>
      <c r="L121" s="140"/>
      <c r="M121" s="38" t="s">
        <v>14</v>
      </c>
      <c r="N121" s="140" t="s">
        <v>1688</v>
      </c>
      <c r="O121" s="140"/>
      <c r="P121" s="38" t="s">
        <v>309</v>
      </c>
      <c r="Q121" s="140" t="s">
        <v>309</v>
      </c>
      <c r="R121" s="140"/>
      <c r="S121" s="38" t="s">
        <v>309</v>
      </c>
      <c r="T121" s="38" t="s">
        <v>14</v>
      </c>
    </row>
    <row r="122" spans="1:20" ht="31.2" thickBot="1">
      <c r="A122" s="38" t="s">
        <v>7</v>
      </c>
      <c r="B122" s="38" t="s">
        <v>282</v>
      </c>
      <c r="C122" s="38">
        <v>28</v>
      </c>
      <c r="D122" s="38" t="s">
        <v>283</v>
      </c>
      <c r="E122" s="38" t="s">
        <v>1341</v>
      </c>
      <c r="F122" s="38" t="s">
        <v>1342</v>
      </c>
      <c r="G122" s="38" t="s">
        <v>386</v>
      </c>
      <c r="H122" s="38" t="s">
        <v>1343</v>
      </c>
      <c r="I122" s="38" t="s">
        <v>1344</v>
      </c>
      <c r="J122" s="38" t="s">
        <v>289</v>
      </c>
      <c r="K122" s="140" t="s">
        <v>1345</v>
      </c>
      <c r="L122" s="140"/>
      <c r="M122" s="38" t="s">
        <v>14</v>
      </c>
      <c r="N122" s="140" t="s">
        <v>1346</v>
      </c>
      <c r="O122" s="140"/>
      <c r="P122" s="38" t="s">
        <v>309</v>
      </c>
      <c r="Q122" s="140" t="s">
        <v>309</v>
      </c>
      <c r="R122" s="140"/>
      <c r="S122" s="38" t="s">
        <v>309</v>
      </c>
      <c r="T122" s="38" t="s">
        <v>14</v>
      </c>
    </row>
    <row r="123" spans="1:20" ht="31.2" thickBot="1">
      <c r="A123" s="38" t="s">
        <v>7</v>
      </c>
      <c r="B123" s="38" t="s">
        <v>282</v>
      </c>
      <c r="C123" s="38">
        <v>4</v>
      </c>
      <c r="D123" s="38" t="s">
        <v>283</v>
      </c>
      <c r="E123" s="38" t="s">
        <v>610</v>
      </c>
      <c r="F123" s="38" t="s">
        <v>947</v>
      </c>
      <c r="G123" s="38" t="s">
        <v>386</v>
      </c>
      <c r="H123" s="38" t="s">
        <v>948</v>
      </c>
      <c r="I123" s="38" t="s">
        <v>949</v>
      </c>
      <c r="J123" s="38" t="s">
        <v>289</v>
      </c>
      <c r="K123" s="140" t="s">
        <v>950</v>
      </c>
      <c r="L123" s="140"/>
      <c r="M123" s="38" t="s">
        <v>14</v>
      </c>
      <c r="N123" s="140" t="s">
        <v>821</v>
      </c>
      <c r="O123" s="140"/>
      <c r="P123" s="38" t="s">
        <v>309</v>
      </c>
      <c r="Q123" s="140" t="s">
        <v>309</v>
      </c>
      <c r="R123" s="140"/>
      <c r="S123" s="38" t="s">
        <v>309</v>
      </c>
      <c r="T123" s="38" t="s">
        <v>14</v>
      </c>
    </row>
    <row r="124" spans="1:20" ht="31.2" thickBot="1">
      <c r="A124" s="38" t="s">
        <v>7</v>
      </c>
      <c r="B124" s="38" t="s">
        <v>282</v>
      </c>
      <c r="C124" s="38">
        <v>9</v>
      </c>
      <c r="D124" s="38" t="s">
        <v>283</v>
      </c>
      <c r="E124" s="38" t="s">
        <v>846</v>
      </c>
      <c r="F124" s="38" t="s">
        <v>847</v>
      </c>
      <c r="G124" s="38" t="s">
        <v>296</v>
      </c>
      <c r="H124" s="38" t="s">
        <v>848</v>
      </c>
      <c r="I124" s="38" t="s">
        <v>849</v>
      </c>
      <c r="J124" s="38" t="s">
        <v>289</v>
      </c>
      <c r="K124" s="140" t="s">
        <v>395</v>
      </c>
      <c r="L124" s="140"/>
      <c r="M124" s="38" t="s">
        <v>331</v>
      </c>
      <c r="N124" s="140" t="s">
        <v>13</v>
      </c>
      <c r="O124" s="140"/>
      <c r="P124" s="38" t="s">
        <v>395</v>
      </c>
      <c r="Q124" s="140" t="s">
        <v>2180</v>
      </c>
      <c r="R124" s="140"/>
      <c r="S124" s="38" t="s">
        <v>13</v>
      </c>
      <c r="T124" s="38" t="s">
        <v>331</v>
      </c>
    </row>
    <row r="125" spans="1:20" ht="31.2" thickBot="1">
      <c r="A125" s="38" t="s">
        <v>7</v>
      </c>
      <c r="B125" s="38" t="s">
        <v>282</v>
      </c>
      <c r="C125" s="38">
        <v>25</v>
      </c>
      <c r="D125" s="38" t="s">
        <v>283</v>
      </c>
      <c r="E125" s="38" t="s">
        <v>701</v>
      </c>
      <c r="F125" s="38" t="s">
        <v>702</v>
      </c>
      <c r="G125" s="38" t="s">
        <v>386</v>
      </c>
      <c r="H125" s="38" t="s">
        <v>703</v>
      </c>
      <c r="I125" s="38" t="s">
        <v>704</v>
      </c>
      <c r="J125" s="38" t="s">
        <v>289</v>
      </c>
      <c r="K125" s="140" t="s">
        <v>705</v>
      </c>
      <c r="L125" s="140"/>
      <c r="M125" s="38" t="s">
        <v>706</v>
      </c>
      <c r="N125" s="140" t="s">
        <v>13</v>
      </c>
      <c r="O125" s="140"/>
      <c r="P125" s="38" t="s">
        <v>309</v>
      </c>
      <c r="Q125" s="140" t="s">
        <v>309</v>
      </c>
      <c r="R125" s="140"/>
      <c r="S125" s="38" t="s">
        <v>309</v>
      </c>
      <c r="T125" s="38" t="s">
        <v>310</v>
      </c>
    </row>
    <row r="126" spans="1:20" ht="31.2" thickBot="1">
      <c r="A126" s="38" t="s">
        <v>7</v>
      </c>
      <c r="B126" s="38" t="s">
        <v>282</v>
      </c>
      <c r="C126" s="38">
        <v>33</v>
      </c>
      <c r="D126" s="38" t="s">
        <v>283</v>
      </c>
      <c r="E126" s="38" t="s">
        <v>859</v>
      </c>
      <c r="F126" s="38" t="s">
        <v>1845</v>
      </c>
      <c r="G126" s="38" t="s">
        <v>286</v>
      </c>
      <c r="H126" s="38" t="s">
        <v>1846</v>
      </c>
      <c r="I126" s="38" t="s">
        <v>1847</v>
      </c>
      <c r="J126" s="38" t="s">
        <v>289</v>
      </c>
      <c r="K126" s="140" t="s">
        <v>446</v>
      </c>
      <c r="L126" s="140"/>
      <c r="M126" s="38" t="s">
        <v>14</v>
      </c>
      <c r="N126" s="140" t="s">
        <v>1848</v>
      </c>
      <c r="O126" s="140"/>
      <c r="P126" s="38" t="s">
        <v>651</v>
      </c>
      <c r="Q126" s="140" t="s">
        <v>14</v>
      </c>
      <c r="R126" s="140"/>
      <c r="S126" s="38" t="s">
        <v>1849</v>
      </c>
      <c r="T126" s="38" t="s">
        <v>14</v>
      </c>
    </row>
    <row r="127" spans="1:20" ht="31.2" thickBot="1">
      <c r="A127" s="38" t="s">
        <v>7</v>
      </c>
      <c r="B127" s="38" t="s">
        <v>282</v>
      </c>
      <c r="C127" s="38">
        <v>4</v>
      </c>
      <c r="D127" s="38" t="s">
        <v>283</v>
      </c>
      <c r="E127" s="38" t="s">
        <v>1390</v>
      </c>
      <c r="F127" s="38" t="s">
        <v>1656</v>
      </c>
      <c r="G127" s="38" t="s">
        <v>304</v>
      </c>
      <c r="H127" s="38" t="s">
        <v>1657</v>
      </c>
      <c r="I127" s="38" t="s">
        <v>1658</v>
      </c>
      <c r="J127" s="38" t="s">
        <v>289</v>
      </c>
      <c r="K127" s="140" t="s">
        <v>395</v>
      </c>
      <c r="L127" s="140"/>
      <c r="M127" s="38" t="s">
        <v>14</v>
      </c>
      <c r="N127" s="140" t="s">
        <v>1426</v>
      </c>
      <c r="O127" s="140"/>
      <c r="P127" s="38" t="s">
        <v>309</v>
      </c>
      <c r="Q127" s="140" t="s">
        <v>309</v>
      </c>
      <c r="R127" s="140"/>
      <c r="S127" s="38" t="s">
        <v>309</v>
      </c>
      <c r="T127" s="38" t="s">
        <v>14</v>
      </c>
    </row>
    <row r="128" spans="1:20" ht="41.4" thickBot="1">
      <c r="A128" s="38" t="s">
        <v>7</v>
      </c>
      <c r="B128" s="38" t="s">
        <v>282</v>
      </c>
      <c r="C128" s="38">
        <v>38</v>
      </c>
      <c r="D128" s="38" t="s">
        <v>283</v>
      </c>
      <c r="E128" s="38" t="s">
        <v>454</v>
      </c>
      <c r="F128" s="38" t="s">
        <v>1915</v>
      </c>
      <c r="G128" s="38" t="s">
        <v>386</v>
      </c>
      <c r="H128" s="38" t="s">
        <v>1916</v>
      </c>
      <c r="I128" s="38" t="s">
        <v>2550</v>
      </c>
      <c r="J128" s="38" t="s">
        <v>289</v>
      </c>
      <c r="K128" s="140" t="s">
        <v>395</v>
      </c>
      <c r="L128" s="140"/>
      <c r="M128" s="38" t="s">
        <v>331</v>
      </c>
      <c r="N128" s="140" t="s">
        <v>13</v>
      </c>
      <c r="O128" s="140"/>
      <c r="P128" s="38" t="s">
        <v>309</v>
      </c>
      <c r="Q128" s="140" t="s">
        <v>309</v>
      </c>
      <c r="R128" s="140"/>
      <c r="S128" s="38" t="s">
        <v>309</v>
      </c>
      <c r="T128" s="38" t="s">
        <v>331</v>
      </c>
    </row>
    <row r="129" spans="1:20" ht="31.2" thickBot="1">
      <c r="A129" s="38" t="s">
        <v>7</v>
      </c>
      <c r="B129" s="38" t="s">
        <v>282</v>
      </c>
      <c r="C129" s="38">
        <v>21</v>
      </c>
      <c r="D129" s="38" t="s">
        <v>283</v>
      </c>
      <c r="E129" s="38" t="s">
        <v>1026</v>
      </c>
      <c r="F129" s="38" t="s">
        <v>1027</v>
      </c>
      <c r="G129" s="38" t="s">
        <v>386</v>
      </c>
      <c r="H129" s="38" t="s">
        <v>1028</v>
      </c>
      <c r="I129" s="38" t="s">
        <v>1029</v>
      </c>
      <c r="J129" s="38" t="s">
        <v>289</v>
      </c>
      <c r="K129" s="140" t="s">
        <v>325</v>
      </c>
      <c r="L129" s="140"/>
      <c r="M129" s="38" t="s">
        <v>14</v>
      </c>
      <c r="N129" s="140" t="s">
        <v>2519</v>
      </c>
      <c r="O129" s="140"/>
      <c r="P129" s="38" t="s">
        <v>309</v>
      </c>
      <c r="Q129" s="140" t="s">
        <v>309</v>
      </c>
      <c r="R129" s="140"/>
      <c r="S129" s="38" t="s">
        <v>309</v>
      </c>
      <c r="T129" s="38" t="s">
        <v>14</v>
      </c>
    </row>
    <row r="130" spans="1:20" ht="31.2" thickBot="1">
      <c r="A130" s="38" t="s">
        <v>7</v>
      </c>
      <c r="B130" s="38" t="s">
        <v>282</v>
      </c>
      <c r="C130" s="38">
        <v>25</v>
      </c>
      <c r="D130" s="38" t="s">
        <v>283</v>
      </c>
      <c r="E130" s="38" t="s">
        <v>550</v>
      </c>
      <c r="F130" s="38" t="s">
        <v>2048</v>
      </c>
      <c r="G130" s="38" t="s">
        <v>304</v>
      </c>
      <c r="H130" s="38" t="s">
        <v>2049</v>
      </c>
      <c r="I130" s="38" t="s">
        <v>2050</v>
      </c>
      <c r="J130" s="38" t="s">
        <v>289</v>
      </c>
      <c r="K130" s="140" t="s">
        <v>469</v>
      </c>
      <c r="L130" s="140"/>
      <c r="M130" s="38" t="s">
        <v>331</v>
      </c>
      <c r="N130" s="140" t="s">
        <v>13</v>
      </c>
      <c r="O130" s="140"/>
      <c r="P130" s="38" t="s">
        <v>309</v>
      </c>
      <c r="Q130" s="140" t="s">
        <v>309</v>
      </c>
      <c r="R130" s="140"/>
      <c r="S130" s="38" t="s">
        <v>309</v>
      </c>
      <c r="T130" s="38" t="s">
        <v>331</v>
      </c>
    </row>
    <row r="131" spans="1:20" ht="31.2" thickBot="1">
      <c r="A131" s="38" t="s">
        <v>7</v>
      </c>
      <c r="B131" s="38" t="s">
        <v>282</v>
      </c>
      <c r="C131" s="38">
        <v>10</v>
      </c>
      <c r="D131" s="38" t="s">
        <v>283</v>
      </c>
      <c r="E131" s="38" t="s">
        <v>2551</v>
      </c>
      <c r="F131" s="38" t="s">
        <v>2552</v>
      </c>
      <c r="G131" s="38" t="s">
        <v>386</v>
      </c>
      <c r="H131" s="38" t="s">
        <v>2553</v>
      </c>
      <c r="I131" s="38" t="s">
        <v>2554</v>
      </c>
      <c r="J131" s="38" t="s">
        <v>289</v>
      </c>
      <c r="K131" s="140" t="s">
        <v>2555</v>
      </c>
      <c r="L131" s="140"/>
      <c r="M131" s="38" t="s">
        <v>14</v>
      </c>
      <c r="N131" s="140" t="s">
        <v>596</v>
      </c>
      <c r="O131" s="140"/>
      <c r="P131" s="38" t="s">
        <v>309</v>
      </c>
      <c r="Q131" s="140" t="s">
        <v>309</v>
      </c>
      <c r="R131" s="140"/>
      <c r="S131" s="38" t="s">
        <v>309</v>
      </c>
      <c r="T131" s="38" t="s">
        <v>14</v>
      </c>
    </row>
    <row r="132" spans="1:20" ht="41.4" thickBot="1">
      <c r="A132" s="38" t="s">
        <v>7</v>
      </c>
      <c r="B132" s="38" t="s">
        <v>282</v>
      </c>
      <c r="C132" s="38">
        <v>4</v>
      </c>
      <c r="D132" s="38" t="s">
        <v>283</v>
      </c>
      <c r="E132" s="38" t="s">
        <v>1390</v>
      </c>
      <c r="F132" s="38" t="s">
        <v>1886</v>
      </c>
      <c r="G132" s="38" t="s">
        <v>286</v>
      </c>
      <c r="H132" s="38" t="s">
        <v>1887</v>
      </c>
      <c r="I132" s="38" t="s">
        <v>1888</v>
      </c>
      <c r="J132" s="38" t="s">
        <v>289</v>
      </c>
      <c r="K132" s="140" t="s">
        <v>434</v>
      </c>
      <c r="L132" s="140"/>
      <c r="M132" s="38" t="s">
        <v>14</v>
      </c>
      <c r="N132" s="140" t="s">
        <v>1889</v>
      </c>
      <c r="O132" s="140"/>
      <c r="P132" s="38" t="s">
        <v>434</v>
      </c>
      <c r="Q132" s="140" t="s">
        <v>14</v>
      </c>
      <c r="R132" s="140"/>
      <c r="S132" s="38" t="s">
        <v>1890</v>
      </c>
      <c r="T132" s="38" t="s">
        <v>14</v>
      </c>
    </row>
    <row r="133" spans="1:20" ht="31.2" thickBot="1">
      <c r="A133" s="38" t="s">
        <v>7</v>
      </c>
      <c r="B133" s="38" t="s">
        <v>282</v>
      </c>
      <c r="C133" s="38">
        <v>15</v>
      </c>
      <c r="D133" s="38" t="s">
        <v>283</v>
      </c>
      <c r="E133" s="38" t="s">
        <v>1206</v>
      </c>
      <c r="F133" s="38" t="s">
        <v>1207</v>
      </c>
      <c r="G133" s="38" t="s">
        <v>386</v>
      </c>
      <c r="H133" s="38" t="s">
        <v>1208</v>
      </c>
      <c r="I133" s="38" t="s">
        <v>1209</v>
      </c>
      <c r="J133" s="38" t="s">
        <v>343</v>
      </c>
      <c r="K133" s="140" t="s">
        <v>395</v>
      </c>
      <c r="L133" s="140"/>
      <c r="M133" s="38" t="s">
        <v>331</v>
      </c>
      <c r="N133" s="140" t="s">
        <v>13</v>
      </c>
      <c r="O133" s="140"/>
      <c r="P133" s="38" t="s">
        <v>309</v>
      </c>
      <c r="Q133" s="140" t="s">
        <v>309</v>
      </c>
      <c r="R133" s="140"/>
      <c r="S133" s="38" t="s">
        <v>309</v>
      </c>
      <c r="T133" s="38" t="s">
        <v>331</v>
      </c>
    </row>
    <row r="134" spans="1:20" ht="41.4" thickBot="1">
      <c r="A134" s="38" t="s">
        <v>7</v>
      </c>
      <c r="B134" s="38" t="s">
        <v>282</v>
      </c>
      <c r="C134" s="38">
        <v>33</v>
      </c>
      <c r="D134" s="38" t="s">
        <v>283</v>
      </c>
      <c r="E134" s="38" t="s">
        <v>437</v>
      </c>
      <c r="F134" s="38" t="s">
        <v>1299</v>
      </c>
      <c r="G134" s="38" t="s">
        <v>296</v>
      </c>
      <c r="H134" s="38" t="s">
        <v>1300</v>
      </c>
      <c r="I134" s="38" t="s">
        <v>1301</v>
      </c>
      <c r="J134" s="38" t="s">
        <v>289</v>
      </c>
      <c r="K134" s="140" t="s">
        <v>1302</v>
      </c>
      <c r="L134" s="140"/>
      <c r="M134" s="38" t="s">
        <v>14</v>
      </c>
      <c r="N134" s="140" t="s">
        <v>1303</v>
      </c>
      <c r="O134" s="140"/>
      <c r="P134" s="38" t="s">
        <v>1304</v>
      </c>
      <c r="Q134" s="140" t="s">
        <v>14</v>
      </c>
      <c r="R134" s="140"/>
      <c r="S134" s="38" t="s">
        <v>625</v>
      </c>
      <c r="T134" s="38" t="s">
        <v>14</v>
      </c>
    </row>
    <row r="135" spans="1:20" ht="31.2" thickBot="1">
      <c r="A135" s="38" t="s">
        <v>7</v>
      </c>
      <c r="B135" s="38" t="s">
        <v>282</v>
      </c>
      <c r="C135" s="38">
        <v>28</v>
      </c>
      <c r="D135" s="38" t="s">
        <v>283</v>
      </c>
      <c r="E135" s="38" t="s">
        <v>1270</v>
      </c>
      <c r="F135" s="38" t="s">
        <v>2009</v>
      </c>
      <c r="G135" s="38" t="s">
        <v>286</v>
      </c>
      <c r="H135" s="38" t="s">
        <v>2010</v>
      </c>
      <c r="I135" s="38" t="s">
        <v>2011</v>
      </c>
      <c r="J135" s="38" t="s">
        <v>289</v>
      </c>
      <c r="K135" s="140" t="s">
        <v>2012</v>
      </c>
      <c r="L135" s="140"/>
      <c r="M135" s="38" t="s">
        <v>331</v>
      </c>
      <c r="N135" s="140" t="s">
        <v>13</v>
      </c>
      <c r="O135" s="140"/>
      <c r="P135" s="38" t="s">
        <v>436</v>
      </c>
      <c r="Q135" s="140" t="s">
        <v>14</v>
      </c>
      <c r="R135" s="140"/>
      <c r="S135" s="38" t="s">
        <v>1987</v>
      </c>
      <c r="T135" s="38" t="s">
        <v>331</v>
      </c>
    </row>
    <row r="136" spans="1:20" ht="31.2" thickBot="1">
      <c r="A136" s="38" t="s">
        <v>7</v>
      </c>
      <c r="B136" s="38" t="s">
        <v>282</v>
      </c>
      <c r="C136" s="38">
        <v>10</v>
      </c>
      <c r="D136" s="38" t="s">
        <v>283</v>
      </c>
      <c r="E136" s="38" t="s">
        <v>2551</v>
      </c>
      <c r="F136" s="38" t="s">
        <v>2556</v>
      </c>
      <c r="G136" s="38" t="s">
        <v>296</v>
      </c>
      <c r="H136" s="38" t="s">
        <v>2557</v>
      </c>
      <c r="I136" s="38" t="s">
        <v>2558</v>
      </c>
      <c r="J136" s="38" t="s">
        <v>289</v>
      </c>
      <c r="K136" s="140" t="s">
        <v>656</v>
      </c>
      <c r="L136" s="140"/>
      <c r="M136" s="38" t="s">
        <v>14</v>
      </c>
      <c r="N136" s="140" t="s">
        <v>2559</v>
      </c>
      <c r="O136" s="140"/>
      <c r="P136" s="38" t="s">
        <v>656</v>
      </c>
      <c r="Q136" s="140" t="s">
        <v>14</v>
      </c>
      <c r="R136" s="140"/>
      <c r="S136" s="38" t="s">
        <v>2560</v>
      </c>
      <c r="T136" s="38" t="s">
        <v>14</v>
      </c>
    </row>
    <row r="137" spans="1:20" ht="31.2" thickBot="1">
      <c r="A137" s="38" t="s">
        <v>7</v>
      </c>
      <c r="B137" s="38" t="s">
        <v>282</v>
      </c>
      <c r="C137" s="38">
        <v>24</v>
      </c>
      <c r="D137" s="38" t="s">
        <v>283</v>
      </c>
      <c r="E137" s="38" t="s">
        <v>1404</v>
      </c>
      <c r="F137" s="38" t="s">
        <v>2157</v>
      </c>
      <c r="G137" s="38" t="s">
        <v>304</v>
      </c>
      <c r="H137" s="38" t="s">
        <v>2158</v>
      </c>
      <c r="I137" s="38" t="s">
        <v>2159</v>
      </c>
      <c r="J137" s="38" t="s">
        <v>343</v>
      </c>
      <c r="K137" s="140" t="s">
        <v>325</v>
      </c>
      <c r="L137" s="140"/>
      <c r="M137" s="38" t="s">
        <v>14</v>
      </c>
      <c r="N137" s="140" t="s">
        <v>1214</v>
      </c>
      <c r="O137" s="140"/>
      <c r="P137" s="38" t="s">
        <v>309</v>
      </c>
      <c r="Q137" s="140" t="s">
        <v>309</v>
      </c>
      <c r="R137" s="140"/>
      <c r="S137" s="38" t="s">
        <v>309</v>
      </c>
      <c r="T137" s="38" t="s">
        <v>14</v>
      </c>
    </row>
    <row r="138" spans="1:20" ht="31.2" thickBot="1">
      <c r="A138" s="38" t="s">
        <v>7</v>
      </c>
      <c r="B138" s="38" t="s">
        <v>282</v>
      </c>
      <c r="C138" s="38">
        <v>37</v>
      </c>
      <c r="D138" s="38" t="s">
        <v>283</v>
      </c>
      <c r="E138" s="38" t="s">
        <v>707</v>
      </c>
      <c r="F138" s="38" t="s">
        <v>2051</v>
      </c>
      <c r="G138" s="38" t="s">
        <v>296</v>
      </c>
      <c r="H138" s="38" t="s">
        <v>2052</v>
      </c>
      <c r="I138" s="38" t="s">
        <v>2053</v>
      </c>
      <c r="J138" s="38" t="s">
        <v>289</v>
      </c>
      <c r="K138" s="140" t="s">
        <v>469</v>
      </c>
      <c r="L138" s="140"/>
      <c r="M138" s="38" t="s">
        <v>14</v>
      </c>
      <c r="N138" s="140" t="s">
        <v>729</v>
      </c>
      <c r="O138" s="140"/>
      <c r="P138" s="38" t="s">
        <v>469</v>
      </c>
      <c r="Q138" s="140" t="s">
        <v>14</v>
      </c>
      <c r="R138" s="140"/>
      <c r="S138" s="38" t="s">
        <v>1682</v>
      </c>
      <c r="T138" s="38" t="s">
        <v>14</v>
      </c>
    </row>
    <row r="139" spans="1:20" ht="31.2" thickBot="1">
      <c r="A139" s="38" t="s">
        <v>7</v>
      </c>
      <c r="B139" s="38" t="s">
        <v>282</v>
      </c>
      <c r="C139" s="38">
        <v>5</v>
      </c>
      <c r="D139" s="38" t="s">
        <v>283</v>
      </c>
      <c r="E139" s="38" t="s">
        <v>988</v>
      </c>
      <c r="F139" s="38" t="s">
        <v>2094</v>
      </c>
      <c r="G139" s="38" t="s">
        <v>296</v>
      </c>
      <c r="H139" s="38" t="s">
        <v>2095</v>
      </c>
      <c r="I139" s="38" t="s">
        <v>2096</v>
      </c>
      <c r="J139" s="38" t="s">
        <v>289</v>
      </c>
      <c r="K139" s="140" t="s">
        <v>662</v>
      </c>
      <c r="L139" s="140"/>
      <c r="M139" s="38" t="s">
        <v>14</v>
      </c>
      <c r="N139" s="140" t="s">
        <v>2097</v>
      </c>
      <c r="O139" s="140"/>
      <c r="P139" s="38" t="s">
        <v>2098</v>
      </c>
      <c r="Q139" s="140" t="s">
        <v>14</v>
      </c>
      <c r="R139" s="140"/>
      <c r="S139" s="38" t="s">
        <v>2099</v>
      </c>
      <c r="T139" s="38" t="s">
        <v>14</v>
      </c>
    </row>
    <row r="140" spans="1:20" ht="31.2" thickBot="1">
      <c r="A140" s="38" t="s">
        <v>7</v>
      </c>
      <c r="B140" s="38" t="s">
        <v>282</v>
      </c>
      <c r="C140" s="38">
        <v>30</v>
      </c>
      <c r="D140" s="38" t="s">
        <v>283</v>
      </c>
      <c r="E140" s="38" t="s">
        <v>2507</v>
      </c>
      <c r="F140" s="38" t="s">
        <v>2561</v>
      </c>
      <c r="G140" s="38" t="s">
        <v>386</v>
      </c>
      <c r="H140" s="38" t="s">
        <v>2562</v>
      </c>
      <c r="I140" s="38" t="s">
        <v>2563</v>
      </c>
      <c r="J140" s="38" t="s">
        <v>289</v>
      </c>
      <c r="K140" s="140" t="s">
        <v>323</v>
      </c>
      <c r="L140" s="140"/>
      <c r="M140" s="38" t="s">
        <v>14</v>
      </c>
      <c r="N140" s="140" t="s">
        <v>2512</v>
      </c>
      <c r="O140" s="140"/>
      <c r="P140" s="38" t="s">
        <v>309</v>
      </c>
      <c r="Q140" s="140" t="s">
        <v>309</v>
      </c>
      <c r="R140" s="140"/>
      <c r="S140" s="38" t="s">
        <v>309</v>
      </c>
      <c r="T140" s="38" t="s">
        <v>14</v>
      </c>
    </row>
    <row r="141" spans="1:20" ht="31.2" thickBot="1">
      <c r="A141" s="38" t="s">
        <v>7</v>
      </c>
      <c r="B141" s="38" t="s">
        <v>282</v>
      </c>
      <c r="C141" s="38">
        <v>1</v>
      </c>
      <c r="D141" s="38" t="s">
        <v>283</v>
      </c>
      <c r="E141" s="38" t="s">
        <v>333</v>
      </c>
      <c r="F141" s="38" t="s">
        <v>1771</v>
      </c>
      <c r="G141" s="38" t="s">
        <v>304</v>
      </c>
      <c r="H141" s="38" t="s">
        <v>1772</v>
      </c>
      <c r="I141" s="38" t="s">
        <v>1773</v>
      </c>
      <c r="J141" s="38" t="s">
        <v>289</v>
      </c>
      <c r="K141" s="140" t="s">
        <v>337</v>
      </c>
      <c r="L141" s="140"/>
      <c r="M141" s="38" t="s">
        <v>331</v>
      </c>
      <c r="N141" s="140" t="s">
        <v>13</v>
      </c>
      <c r="O141" s="140"/>
      <c r="P141" s="38" t="s">
        <v>309</v>
      </c>
      <c r="Q141" s="140" t="s">
        <v>309</v>
      </c>
      <c r="R141" s="140"/>
      <c r="S141" s="38" t="s">
        <v>309</v>
      </c>
      <c r="T141" s="38" t="s">
        <v>331</v>
      </c>
    </row>
    <row r="142" spans="1:20" ht="31.2" thickBot="1">
      <c r="A142" s="38" t="s">
        <v>7</v>
      </c>
      <c r="B142" s="38" t="s">
        <v>282</v>
      </c>
      <c r="C142" s="38">
        <v>6</v>
      </c>
      <c r="D142" s="38" t="s">
        <v>283</v>
      </c>
      <c r="E142" s="38" t="s">
        <v>294</v>
      </c>
      <c r="F142" s="38" t="s">
        <v>2218</v>
      </c>
      <c r="G142" s="38" t="s">
        <v>286</v>
      </c>
      <c r="H142" s="38" t="s">
        <v>2219</v>
      </c>
      <c r="I142" s="38" t="s">
        <v>2220</v>
      </c>
      <c r="J142" s="38" t="s">
        <v>289</v>
      </c>
      <c r="K142" s="140" t="s">
        <v>469</v>
      </c>
      <c r="L142" s="140"/>
      <c r="M142" s="38" t="s">
        <v>14</v>
      </c>
      <c r="N142" s="140" t="s">
        <v>1564</v>
      </c>
      <c r="O142" s="140"/>
      <c r="P142" s="38" t="s">
        <v>469</v>
      </c>
      <c r="Q142" s="140" t="s">
        <v>14</v>
      </c>
      <c r="R142" s="140"/>
      <c r="S142" s="38" t="s">
        <v>1007</v>
      </c>
      <c r="T142" s="38" t="s">
        <v>14</v>
      </c>
    </row>
    <row r="143" spans="1:20" ht="31.2" thickBot="1">
      <c r="A143" s="38" t="s">
        <v>7</v>
      </c>
      <c r="B143" s="38" t="s">
        <v>282</v>
      </c>
      <c r="C143" s="38">
        <v>17</v>
      </c>
      <c r="D143" s="38" t="s">
        <v>283</v>
      </c>
      <c r="E143" s="38" t="s">
        <v>459</v>
      </c>
      <c r="F143" s="38" t="s">
        <v>2020</v>
      </c>
      <c r="G143" s="38" t="s">
        <v>286</v>
      </c>
      <c r="H143" s="38" t="s">
        <v>2021</v>
      </c>
      <c r="I143" s="38" t="s">
        <v>2022</v>
      </c>
      <c r="J143" s="38" t="s">
        <v>289</v>
      </c>
      <c r="K143" s="140" t="s">
        <v>832</v>
      </c>
      <c r="L143" s="140"/>
      <c r="M143" s="38" t="s">
        <v>14</v>
      </c>
      <c r="N143" s="140" t="s">
        <v>2023</v>
      </c>
      <c r="O143" s="140"/>
      <c r="P143" s="38" t="s">
        <v>832</v>
      </c>
      <c r="Q143" s="140" t="s">
        <v>14</v>
      </c>
      <c r="R143" s="140"/>
      <c r="S143" s="38" t="s">
        <v>1245</v>
      </c>
      <c r="T143" s="38" t="s">
        <v>14</v>
      </c>
    </row>
    <row r="144" spans="1:20" ht="31.2" thickBot="1">
      <c r="A144" s="38" t="s">
        <v>7</v>
      </c>
      <c r="B144" s="38" t="s">
        <v>282</v>
      </c>
      <c r="C144" s="38">
        <v>24</v>
      </c>
      <c r="D144" s="38" t="s">
        <v>283</v>
      </c>
      <c r="E144" s="38" t="s">
        <v>411</v>
      </c>
      <c r="F144" s="38" t="s">
        <v>412</v>
      </c>
      <c r="G144" s="38" t="s">
        <v>296</v>
      </c>
      <c r="H144" s="38" t="s">
        <v>413</v>
      </c>
      <c r="I144" s="38" t="s">
        <v>414</v>
      </c>
      <c r="J144" s="38" t="s">
        <v>289</v>
      </c>
      <c r="K144" s="140" t="s">
        <v>415</v>
      </c>
      <c r="L144" s="140"/>
      <c r="M144" s="38" t="s">
        <v>331</v>
      </c>
      <c r="N144" s="140" t="s">
        <v>13</v>
      </c>
      <c r="O144" s="140"/>
      <c r="P144" s="38" t="s">
        <v>416</v>
      </c>
      <c r="Q144" s="140" t="s">
        <v>2180</v>
      </c>
      <c r="R144" s="140"/>
      <c r="S144" s="38" t="s">
        <v>13</v>
      </c>
      <c r="T144" s="38" t="s">
        <v>331</v>
      </c>
    </row>
    <row r="145" spans="1:20" ht="31.2" thickBot="1">
      <c r="A145" s="38" t="s">
        <v>7</v>
      </c>
      <c r="B145" s="38" t="s">
        <v>282</v>
      </c>
      <c r="C145" s="38">
        <v>14</v>
      </c>
      <c r="D145" s="38" t="s">
        <v>283</v>
      </c>
      <c r="E145" s="38" t="s">
        <v>356</v>
      </c>
      <c r="F145" s="38" t="s">
        <v>357</v>
      </c>
      <c r="G145" s="38" t="s">
        <v>386</v>
      </c>
      <c r="H145" s="38" t="s">
        <v>358</v>
      </c>
      <c r="I145" s="38" t="s">
        <v>359</v>
      </c>
      <c r="J145" s="38" t="s">
        <v>289</v>
      </c>
      <c r="K145" s="140" t="s">
        <v>360</v>
      </c>
      <c r="L145" s="140"/>
      <c r="M145" s="38" t="s">
        <v>14</v>
      </c>
      <c r="N145" s="140" t="s">
        <v>361</v>
      </c>
      <c r="O145" s="140"/>
      <c r="P145" s="38" t="s">
        <v>309</v>
      </c>
      <c r="Q145" s="140" t="s">
        <v>309</v>
      </c>
      <c r="R145" s="140"/>
      <c r="S145" s="38" t="s">
        <v>309</v>
      </c>
      <c r="T145" s="38" t="s">
        <v>14</v>
      </c>
    </row>
    <row r="146" spans="1:20" ht="31.2" thickBot="1">
      <c r="A146" s="38" t="s">
        <v>7</v>
      </c>
      <c r="B146" s="38" t="s">
        <v>282</v>
      </c>
      <c r="C146" s="38">
        <v>24</v>
      </c>
      <c r="D146" s="38" t="s">
        <v>283</v>
      </c>
      <c r="E146" s="38" t="s">
        <v>470</v>
      </c>
      <c r="F146" s="38" t="s">
        <v>1648</v>
      </c>
      <c r="G146" s="38" t="s">
        <v>304</v>
      </c>
      <c r="H146" s="38" t="s">
        <v>1649</v>
      </c>
      <c r="I146" s="38" t="s">
        <v>1650</v>
      </c>
      <c r="J146" s="38" t="s">
        <v>289</v>
      </c>
      <c r="K146" s="140" t="s">
        <v>1651</v>
      </c>
      <c r="L146" s="140"/>
      <c r="M146" s="38" t="s">
        <v>14</v>
      </c>
      <c r="N146" s="140" t="s">
        <v>1652</v>
      </c>
      <c r="O146" s="140"/>
      <c r="P146" s="38" t="s">
        <v>309</v>
      </c>
      <c r="Q146" s="140" t="s">
        <v>309</v>
      </c>
      <c r="R146" s="140"/>
      <c r="S146" s="38" t="s">
        <v>309</v>
      </c>
      <c r="T146" s="38" t="s">
        <v>14</v>
      </c>
    </row>
    <row r="147" spans="1:20" ht="31.2" thickBot="1">
      <c r="A147" s="38" t="s">
        <v>7</v>
      </c>
      <c r="B147" s="38" t="s">
        <v>282</v>
      </c>
      <c r="C147" s="38">
        <v>36</v>
      </c>
      <c r="D147" s="38" t="s">
        <v>283</v>
      </c>
      <c r="E147" s="38" t="s">
        <v>220</v>
      </c>
      <c r="F147" s="38" t="s">
        <v>1254</v>
      </c>
      <c r="G147" s="38" t="s">
        <v>386</v>
      </c>
      <c r="H147" s="38" t="s">
        <v>1255</v>
      </c>
      <c r="I147" s="38" t="s">
        <v>1256</v>
      </c>
      <c r="J147" s="38" t="s">
        <v>289</v>
      </c>
      <c r="K147" s="140" t="s">
        <v>395</v>
      </c>
      <c r="L147" s="140"/>
      <c r="M147" s="38" t="s">
        <v>14</v>
      </c>
      <c r="N147" s="140" t="s">
        <v>2564</v>
      </c>
      <c r="O147" s="140"/>
      <c r="P147" s="38" t="s">
        <v>309</v>
      </c>
      <c r="Q147" s="140" t="s">
        <v>309</v>
      </c>
      <c r="R147" s="140"/>
      <c r="S147" s="38" t="s">
        <v>309</v>
      </c>
      <c r="T147" s="38" t="s">
        <v>14</v>
      </c>
    </row>
    <row r="148" spans="1:20" ht="31.2" thickBot="1">
      <c r="A148" s="38" t="s">
        <v>7</v>
      </c>
      <c r="B148" s="38" t="s">
        <v>282</v>
      </c>
      <c r="C148" s="38">
        <v>11</v>
      </c>
      <c r="D148" s="38" t="s">
        <v>283</v>
      </c>
      <c r="E148" s="38" t="s">
        <v>678</v>
      </c>
      <c r="F148" s="38" t="s">
        <v>679</v>
      </c>
      <c r="G148" s="38" t="s">
        <v>286</v>
      </c>
      <c r="H148" s="38" t="s">
        <v>680</v>
      </c>
      <c r="I148" s="38" t="s">
        <v>681</v>
      </c>
      <c r="J148" s="38" t="s">
        <v>289</v>
      </c>
      <c r="K148" s="140" t="s">
        <v>682</v>
      </c>
      <c r="L148" s="140"/>
      <c r="M148" s="38" t="s">
        <v>14</v>
      </c>
      <c r="N148" s="140" t="s">
        <v>683</v>
      </c>
      <c r="O148" s="140"/>
      <c r="P148" s="38" t="s">
        <v>382</v>
      </c>
      <c r="Q148" s="140" t="s">
        <v>14</v>
      </c>
      <c r="R148" s="140"/>
      <c r="S148" s="38" t="s">
        <v>684</v>
      </c>
      <c r="T148" s="38" t="s">
        <v>14</v>
      </c>
    </row>
    <row r="149" spans="1:20" ht="31.2" thickBot="1">
      <c r="A149" s="38" t="s">
        <v>7</v>
      </c>
      <c r="B149" s="38" t="s">
        <v>282</v>
      </c>
      <c r="C149" s="38">
        <v>18</v>
      </c>
      <c r="D149" s="38" t="s">
        <v>283</v>
      </c>
      <c r="E149" s="38" t="s">
        <v>670</v>
      </c>
      <c r="F149" s="38" t="s">
        <v>1994</v>
      </c>
      <c r="G149" s="38" t="s">
        <v>304</v>
      </c>
      <c r="H149" s="38" t="s">
        <v>1995</v>
      </c>
      <c r="I149" s="38" t="s">
        <v>2565</v>
      </c>
      <c r="J149" s="38" t="s">
        <v>289</v>
      </c>
      <c r="K149" s="140" t="s">
        <v>323</v>
      </c>
      <c r="L149" s="140"/>
      <c r="M149" s="38" t="s">
        <v>331</v>
      </c>
      <c r="N149" s="140" t="s">
        <v>13</v>
      </c>
      <c r="O149" s="140"/>
      <c r="P149" s="38" t="s">
        <v>309</v>
      </c>
      <c r="Q149" s="140" t="s">
        <v>309</v>
      </c>
      <c r="R149" s="140"/>
      <c r="S149" s="38" t="s">
        <v>309</v>
      </c>
      <c r="T149" s="38" t="s">
        <v>331</v>
      </c>
    </row>
    <row r="150" spans="1:20" ht="31.2" thickBot="1">
      <c r="A150" s="38" t="s">
        <v>7</v>
      </c>
      <c r="B150" s="38" t="s">
        <v>282</v>
      </c>
      <c r="C150" s="38">
        <v>38</v>
      </c>
      <c r="D150" s="38" t="s">
        <v>283</v>
      </c>
      <c r="E150" s="38" t="s">
        <v>626</v>
      </c>
      <c r="F150" s="38" t="s">
        <v>1712</v>
      </c>
      <c r="G150" s="38" t="s">
        <v>386</v>
      </c>
      <c r="H150" s="38" t="s">
        <v>1713</v>
      </c>
      <c r="I150" s="38" t="s">
        <v>1714</v>
      </c>
      <c r="J150" s="38" t="s">
        <v>289</v>
      </c>
      <c r="K150" s="140" t="s">
        <v>395</v>
      </c>
      <c r="L150" s="140"/>
      <c r="M150" s="38" t="s">
        <v>331</v>
      </c>
      <c r="N150" s="140" t="s">
        <v>13</v>
      </c>
      <c r="O150" s="140"/>
      <c r="P150" s="38" t="s">
        <v>309</v>
      </c>
      <c r="Q150" s="140" t="s">
        <v>309</v>
      </c>
      <c r="R150" s="140"/>
      <c r="S150" s="38" t="s">
        <v>309</v>
      </c>
      <c r="T150" s="38" t="s">
        <v>331</v>
      </c>
    </row>
    <row r="151" spans="1:20" ht="31.2" thickBot="1">
      <c r="A151" s="38" t="s">
        <v>7</v>
      </c>
      <c r="B151" s="38" t="s">
        <v>282</v>
      </c>
      <c r="C151" s="38">
        <v>41</v>
      </c>
      <c r="D151" s="38" t="s">
        <v>283</v>
      </c>
      <c r="E151" s="38" t="s">
        <v>422</v>
      </c>
      <c r="F151" s="38" t="s">
        <v>2090</v>
      </c>
      <c r="G151" s="38" t="s">
        <v>296</v>
      </c>
      <c r="H151" s="38" t="s">
        <v>2091</v>
      </c>
      <c r="I151" s="38" t="s">
        <v>2092</v>
      </c>
      <c r="J151" s="38" t="s">
        <v>289</v>
      </c>
      <c r="K151" s="140" t="s">
        <v>2093</v>
      </c>
      <c r="L151" s="140"/>
      <c r="M151" s="38" t="s">
        <v>331</v>
      </c>
      <c r="N151" s="140" t="s">
        <v>13</v>
      </c>
      <c r="O151" s="140"/>
      <c r="P151" s="38" t="s">
        <v>416</v>
      </c>
      <c r="Q151" s="140" t="s">
        <v>2180</v>
      </c>
      <c r="R151" s="140"/>
      <c r="S151" s="38" t="s">
        <v>13</v>
      </c>
      <c r="T151" s="38" t="s">
        <v>331</v>
      </c>
    </row>
    <row r="152" spans="1:20" ht="31.2" thickBot="1">
      <c r="A152" s="38" t="s">
        <v>7</v>
      </c>
      <c r="B152" s="38" t="s">
        <v>282</v>
      </c>
      <c r="C152" s="38">
        <v>19</v>
      </c>
      <c r="D152" s="38" t="s">
        <v>283</v>
      </c>
      <c r="E152" s="38" t="s">
        <v>1246</v>
      </c>
      <c r="F152" s="38" t="s">
        <v>1460</v>
      </c>
      <c r="G152" s="38" t="s">
        <v>286</v>
      </c>
      <c r="H152" s="38" t="s">
        <v>1461</v>
      </c>
      <c r="I152" s="38" t="s">
        <v>1462</v>
      </c>
      <c r="J152" s="38" t="s">
        <v>289</v>
      </c>
      <c r="K152" s="140" t="s">
        <v>747</v>
      </c>
      <c r="L152" s="140"/>
      <c r="M152" s="38" t="s">
        <v>14</v>
      </c>
      <c r="N152" s="140" t="s">
        <v>1463</v>
      </c>
      <c r="O152" s="140"/>
      <c r="P152" s="38" t="s">
        <v>1464</v>
      </c>
      <c r="Q152" s="140" t="s">
        <v>14</v>
      </c>
      <c r="R152" s="140"/>
      <c r="S152" s="38" t="s">
        <v>1465</v>
      </c>
      <c r="T152" s="38" t="s">
        <v>14</v>
      </c>
    </row>
    <row r="153" spans="1:20" ht="31.2" thickBot="1">
      <c r="A153" s="38" t="s">
        <v>7</v>
      </c>
      <c r="B153" s="38" t="s">
        <v>282</v>
      </c>
      <c r="C153" s="38">
        <v>24</v>
      </c>
      <c r="D153" s="38" t="s">
        <v>283</v>
      </c>
      <c r="E153" s="38" t="s">
        <v>470</v>
      </c>
      <c r="F153" s="38" t="s">
        <v>1949</v>
      </c>
      <c r="G153" s="38" t="s">
        <v>386</v>
      </c>
      <c r="H153" s="38" t="s">
        <v>1950</v>
      </c>
      <c r="I153" s="38" t="s">
        <v>1951</v>
      </c>
      <c r="J153" s="38" t="s">
        <v>289</v>
      </c>
      <c r="K153" s="140" t="s">
        <v>567</v>
      </c>
      <c r="L153" s="140"/>
      <c r="M153" s="38" t="s">
        <v>331</v>
      </c>
      <c r="N153" s="140" t="s">
        <v>13</v>
      </c>
      <c r="O153" s="140"/>
      <c r="P153" s="38" t="s">
        <v>309</v>
      </c>
      <c r="Q153" s="140" t="s">
        <v>309</v>
      </c>
      <c r="R153" s="140"/>
      <c r="S153" s="38" t="s">
        <v>309</v>
      </c>
      <c r="T153" s="38" t="s">
        <v>331</v>
      </c>
    </row>
    <row r="154" spans="1:20" ht="41.4" thickBot="1">
      <c r="A154" s="38" t="s">
        <v>7</v>
      </c>
      <c r="B154" s="38" t="s">
        <v>282</v>
      </c>
      <c r="C154" s="38">
        <v>29</v>
      </c>
      <c r="D154" s="38" t="s">
        <v>283</v>
      </c>
      <c r="E154" s="38" t="s">
        <v>771</v>
      </c>
      <c r="F154" s="38" t="s">
        <v>1279</v>
      </c>
      <c r="G154" s="38" t="s">
        <v>304</v>
      </c>
      <c r="H154" s="38" t="s">
        <v>1280</v>
      </c>
      <c r="I154" s="38" t="s">
        <v>1281</v>
      </c>
      <c r="J154" s="38" t="s">
        <v>289</v>
      </c>
      <c r="K154" s="140" t="s">
        <v>395</v>
      </c>
      <c r="L154" s="140"/>
      <c r="M154" s="38" t="s">
        <v>331</v>
      </c>
      <c r="N154" s="140" t="s">
        <v>13</v>
      </c>
      <c r="O154" s="140"/>
      <c r="P154" s="38" t="s">
        <v>309</v>
      </c>
      <c r="Q154" s="140" t="s">
        <v>309</v>
      </c>
      <c r="R154" s="140"/>
      <c r="S154" s="38" t="s">
        <v>309</v>
      </c>
      <c r="T154" s="38" t="s">
        <v>331</v>
      </c>
    </row>
    <row r="155" spans="1:20" ht="31.2" thickBot="1">
      <c r="A155" s="38" t="s">
        <v>7</v>
      </c>
      <c r="B155" s="38" t="s">
        <v>282</v>
      </c>
      <c r="C155" s="38">
        <v>31</v>
      </c>
      <c r="D155" s="38" t="s">
        <v>283</v>
      </c>
      <c r="E155" s="38" t="s">
        <v>405</v>
      </c>
      <c r="F155" s="38" t="s">
        <v>951</v>
      </c>
      <c r="G155" s="38" t="s">
        <v>386</v>
      </c>
      <c r="H155" s="38" t="s">
        <v>952</v>
      </c>
      <c r="I155" s="38" t="s">
        <v>953</v>
      </c>
      <c r="J155" s="38" t="s">
        <v>289</v>
      </c>
      <c r="K155" s="140" t="s">
        <v>954</v>
      </c>
      <c r="L155" s="140"/>
      <c r="M155" s="38" t="s">
        <v>14</v>
      </c>
      <c r="N155" s="140" t="s">
        <v>955</v>
      </c>
      <c r="O155" s="140"/>
      <c r="P155" s="38" t="s">
        <v>309</v>
      </c>
      <c r="Q155" s="140" t="s">
        <v>309</v>
      </c>
      <c r="R155" s="140"/>
      <c r="S155" s="38" t="s">
        <v>309</v>
      </c>
      <c r="T155" s="38" t="s">
        <v>14</v>
      </c>
    </row>
    <row r="156" spans="1:20" ht="31.2" thickBot="1">
      <c r="A156" s="38" t="s">
        <v>7</v>
      </c>
      <c r="B156" s="38" t="s">
        <v>282</v>
      </c>
      <c r="C156" s="38">
        <v>12</v>
      </c>
      <c r="D156" s="38" t="s">
        <v>283</v>
      </c>
      <c r="E156" s="38" t="s">
        <v>1923</v>
      </c>
      <c r="F156" s="38" t="s">
        <v>2468</v>
      </c>
      <c r="G156" s="38" t="s">
        <v>286</v>
      </c>
      <c r="H156" s="38" t="s">
        <v>2469</v>
      </c>
      <c r="I156" s="38" t="s">
        <v>2470</v>
      </c>
      <c r="J156" s="38" t="s">
        <v>289</v>
      </c>
      <c r="K156" s="140" t="s">
        <v>299</v>
      </c>
      <c r="L156" s="140"/>
      <c r="M156" s="38" t="s">
        <v>2471</v>
      </c>
      <c r="N156" s="140" t="s">
        <v>13</v>
      </c>
      <c r="O156" s="140"/>
      <c r="P156" s="38" t="s">
        <v>299</v>
      </c>
      <c r="Q156" s="140" t="s">
        <v>14</v>
      </c>
      <c r="R156" s="140"/>
      <c r="S156" s="38" t="s">
        <v>2566</v>
      </c>
      <c r="T156" s="38" t="s">
        <v>310</v>
      </c>
    </row>
    <row r="157" spans="1:20" ht="31.2" thickBot="1">
      <c r="A157" s="38" t="s">
        <v>7</v>
      </c>
      <c r="B157" s="38" t="s">
        <v>282</v>
      </c>
      <c r="C157" s="38">
        <v>21</v>
      </c>
      <c r="D157" s="38" t="s">
        <v>283</v>
      </c>
      <c r="E157" s="38" t="s">
        <v>2513</v>
      </c>
      <c r="F157" s="38" t="s">
        <v>2514</v>
      </c>
      <c r="G157" s="38" t="s">
        <v>304</v>
      </c>
      <c r="H157" s="38" t="s">
        <v>2515</v>
      </c>
      <c r="I157" s="38" t="s">
        <v>2516</v>
      </c>
      <c r="J157" s="38" t="s">
        <v>289</v>
      </c>
      <c r="K157" s="140" t="s">
        <v>2517</v>
      </c>
      <c r="L157" s="140"/>
      <c r="M157" s="38" t="s">
        <v>14</v>
      </c>
      <c r="N157" s="140" t="s">
        <v>2518</v>
      </c>
      <c r="O157" s="140"/>
      <c r="P157" s="38" t="s">
        <v>309</v>
      </c>
      <c r="Q157" s="140" t="s">
        <v>309</v>
      </c>
      <c r="R157" s="140"/>
      <c r="S157" s="38" t="s">
        <v>309</v>
      </c>
      <c r="T157" s="38" t="s">
        <v>14</v>
      </c>
    </row>
    <row r="158" spans="1:20" ht="31.2" thickBot="1">
      <c r="A158" s="38" t="s">
        <v>7</v>
      </c>
      <c r="B158" s="38" t="s">
        <v>282</v>
      </c>
      <c r="C158" s="38">
        <v>37</v>
      </c>
      <c r="D158" s="38" t="s">
        <v>283</v>
      </c>
      <c r="E158" s="38" t="s">
        <v>1623</v>
      </c>
      <c r="F158" s="38" t="s">
        <v>1624</v>
      </c>
      <c r="G158" s="38" t="s">
        <v>304</v>
      </c>
      <c r="H158" s="38" t="s">
        <v>1625</v>
      </c>
      <c r="I158" s="38" t="s">
        <v>1626</v>
      </c>
      <c r="J158" s="38" t="s">
        <v>289</v>
      </c>
      <c r="K158" s="140" t="s">
        <v>1627</v>
      </c>
      <c r="L158" s="140"/>
      <c r="M158" s="38" t="s">
        <v>14</v>
      </c>
      <c r="N158" s="140" t="s">
        <v>1628</v>
      </c>
      <c r="O158" s="140"/>
      <c r="P158" s="38" t="s">
        <v>309</v>
      </c>
      <c r="Q158" s="140" t="s">
        <v>309</v>
      </c>
      <c r="R158" s="140"/>
      <c r="S158" s="38" t="s">
        <v>309</v>
      </c>
      <c r="T158" s="38" t="s">
        <v>14</v>
      </c>
    </row>
    <row r="159" spans="1:20" ht="31.2" thickBot="1">
      <c r="A159" s="38" t="s">
        <v>7</v>
      </c>
      <c r="B159" s="38" t="s">
        <v>282</v>
      </c>
      <c r="C159" s="38">
        <v>2</v>
      </c>
      <c r="D159" s="38" t="s">
        <v>283</v>
      </c>
      <c r="E159" s="38" t="s">
        <v>956</v>
      </c>
      <c r="F159" s="38" t="s">
        <v>1480</v>
      </c>
      <c r="G159" s="38" t="s">
        <v>286</v>
      </c>
      <c r="H159" s="38" t="s">
        <v>1481</v>
      </c>
      <c r="I159" s="38" t="s">
        <v>1482</v>
      </c>
      <c r="J159" s="38" t="s">
        <v>289</v>
      </c>
      <c r="K159" s="140" t="s">
        <v>554</v>
      </c>
      <c r="L159" s="140"/>
      <c r="M159" s="38" t="s">
        <v>14</v>
      </c>
      <c r="N159" s="140" t="s">
        <v>1483</v>
      </c>
      <c r="O159" s="140"/>
      <c r="P159" s="38" t="s">
        <v>292</v>
      </c>
      <c r="Q159" s="140" t="s">
        <v>14</v>
      </c>
      <c r="R159" s="140"/>
      <c r="S159" s="38" t="s">
        <v>1484</v>
      </c>
      <c r="T159" s="38" t="s">
        <v>14</v>
      </c>
    </row>
    <row r="160" spans="1:20" ht="31.2" thickBot="1">
      <c r="A160" s="38" t="s">
        <v>7</v>
      </c>
      <c r="B160" s="38" t="s">
        <v>282</v>
      </c>
      <c r="C160" s="38">
        <v>7</v>
      </c>
      <c r="D160" s="38" t="s">
        <v>283</v>
      </c>
      <c r="E160" s="38" t="s">
        <v>1057</v>
      </c>
      <c r="F160" s="38" t="s">
        <v>1058</v>
      </c>
      <c r="G160" s="38" t="s">
        <v>304</v>
      </c>
      <c r="H160" s="38" t="s">
        <v>1059</v>
      </c>
      <c r="I160" s="38" t="s">
        <v>1060</v>
      </c>
      <c r="J160" s="38" t="s">
        <v>289</v>
      </c>
      <c r="K160" s="140" t="s">
        <v>1061</v>
      </c>
      <c r="L160" s="140"/>
      <c r="M160" s="38" t="s">
        <v>331</v>
      </c>
      <c r="N160" s="140" t="s">
        <v>13</v>
      </c>
      <c r="O160" s="140"/>
      <c r="P160" s="38" t="s">
        <v>309</v>
      </c>
      <c r="Q160" s="140" t="s">
        <v>309</v>
      </c>
      <c r="R160" s="140"/>
      <c r="S160" s="38" t="s">
        <v>309</v>
      </c>
      <c r="T160" s="38" t="s">
        <v>331</v>
      </c>
    </row>
    <row r="161" spans="1:20" ht="41.4" thickBot="1">
      <c r="A161" s="38" t="s">
        <v>7</v>
      </c>
      <c r="B161" s="38" t="s">
        <v>282</v>
      </c>
      <c r="C161" s="38">
        <v>38</v>
      </c>
      <c r="D161" s="38" t="s">
        <v>283</v>
      </c>
      <c r="E161" s="38" t="s">
        <v>535</v>
      </c>
      <c r="F161" s="38" t="s">
        <v>647</v>
      </c>
      <c r="G161" s="38" t="s">
        <v>296</v>
      </c>
      <c r="H161" s="38" t="s">
        <v>648</v>
      </c>
      <c r="I161" s="38" t="s">
        <v>649</v>
      </c>
      <c r="J161" s="38" t="s">
        <v>289</v>
      </c>
      <c r="K161" s="140" t="s">
        <v>482</v>
      </c>
      <c r="L161" s="140"/>
      <c r="M161" s="38" t="s">
        <v>14</v>
      </c>
      <c r="N161" s="140" t="s">
        <v>650</v>
      </c>
      <c r="O161" s="140"/>
      <c r="P161" s="38" t="s">
        <v>651</v>
      </c>
      <c r="Q161" s="140" t="s">
        <v>14</v>
      </c>
      <c r="R161" s="140"/>
      <c r="S161" s="38" t="s">
        <v>652</v>
      </c>
      <c r="T161" s="38" t="s">
        <v>14</v>
      </c>
    </row>
    <row r="162" spans="1:20" ht="31.2" thickBot="1">
      <c r="A162" s="38" t="s">
        <v>7</v>
      </c>
      <c r="B162" s="38" t="s">
        <v>282</v>
      </c>
      <c r="C162" s="38">
        <v>19</v>
      </c>
      <c r="D162" s="38" t="s">
        <v>283</v>
      </c>
      <c r="E162" s="38" t="s">
        <v>1291</v>
      </c>
      <c r="F162" s="38" t="s">
        <v>1620</v>
      </c>
      <c r="G162" s="38" t="s">
        <v>386</v>
      </c>
      <c r="H162" s="38" t="s">
        <v>1621</v>
      </c>
      <c r="I162" s="38" t="s">
        <v>1622</v>
      </c>
      <c r="J162" s="38" t="s">
        <v>289</v>
      </c>
      <c r="K162" s="140" t="s">
        <v>434</v>
      </c>
      <c r="L162" s="140"/>
      <c r="M162" s="38" t="s">
        <v>14</v>
      </c>
      <c r="N162" s="140" t="s">
        <v>427</v>
      </c>
      <c r="O162" s="140"/>
      <c r="P162" s="38" t="s">
        <v>309</v>
      </c>
      <c r="Q162" s="140" t="s">
        <v>309</v>
      </c>
      <c r="R162" s="140"/>
      <c r="S162" s="38" t="s">
        <v>309</v>
      </c>
      <c r="T162" s="38" t="s">
        <v>14</v>
      </c>
    </row>
    <row r="163" spans="1:20" ht="31.2" thickBot="1">
      <c r="A163" s="38" t="s">
        <v>7</v>
      </c>
      <c r="B163" s="38" t="s">
        <v>282</v>
      </c>
      <c r="C163" s="38">
        <v>38</v>
      </c>
      <c r="D163" s="38" t="s">
        <v>283</v>
      </c>
      <c r="E163" s="38" t="s">
        <v>454</v>
      </c>
      <c r="F163" s="38" t="s">
        <v>455</v>
      </c>
      <c r="G163" s="38" t="s">
        <v>286</v>
      </c>
      <c r="H163" s="38" t="s">
        <v>456</v>
      </c>
      <c r="I163" s="38" t="s">
        <v>457</v>
      </c>
      <c r="J163" s="38" t="s">
        <v>289</v>
      </c>
      <c r="K163" s="140" t="s">
        <v>458</v>
      </c>
      <c r="L163" s="140"/>
      <c r="M163" s="38" t="s">
        <v>331</v>
      </c>
      <c r="N163" s="140" t="s">
        <v>13</v>
      </c>
      <c r="O163" s="140"/>
      <c r="P163" s="38" t="s">
        <v>416</v>
      </c>
      <c r="Q163" s="140" t="s">
        <v>2180</v>
      </c>
      <c r="R163" s="140"/>
      <c r="S163" s="38" t="s">
        <v>13</v>
      </c>
      <c r="T163" s="38" t="s">
        <v>331</v>
      </c>
    </row>
    <row r="164" spans="1:20" ht="41.4" thickBot="1">
      <c r="A164" s="38" t="s">
        <v>7</v>
      </c>
      <c r="B164" s="38" t="s">
        <v>282</v>
      </c>
      <c r="C164" s="38">
        <v>38</v>
      </c>
      <c r="D164" s="38" t="s">
        <v>283</v>
      </c>
      <c r="E164" s="38" t="s">
        <v>626</v>
      </c>
      <c r="F164" s="38" t="s">
        <v>736</v>
      </c>
      <c r="G164" s="38" t="s">
        <v>286</v>
      </c>
      <c r="H164" s="38" t="s">
        <v>737</v>
      </c>
      <c r="I164" s="38" t="s">
        <v>738</v>
      </c>
      <c r="J164" s="38" t="s">
        <v>289</v>
      </c>
      <c r="K164" s="140" t="s">
        <v>739</v>
      </c>
      <c r="L164" s="140"/>
      <c r="M164" s="38" t="s">
        <v>14</v>
      </c>
      <c r="N164" s="140" t="s">
        <v>740</v>
      </c>
      <c r="O164" s="140"/>
      <c r="P164" s="38" t="s">
        <v>497</v>
      </c>
      <c r="Q164" s="140" t="s">
        <v>14</v>
      </c>
      <c r="R164" s="140"/>
      <c r="S164" s="38" t="s">
        <v>741</v>
      </c>
      <c r="T164" s="38" t="s">
        <v>14</v>
      </c>
    </row>
    <row r="165" spans="1:20" ht="31.2" thickBot="1">
      <c r="A165" s="38" t="s">
        <v>7</v>
      </c>
      <c r="B165" s="38" t="s">
        <v>282</v>
      </c>
      <c r="C165" s="38">
        <v>4</v>
      </c>
      <c r="D165" s="38" t="s">
        <v>283</v>
      </c>
      <c r="E165" s="38" t="s">
        <v>2567</v>
      </c>
      <c r="F165" s="38" t="s">
        <v>2568</v>
      </c>
      <c r="G165" s="38" t="s">
        <v>386</v>
      </c>
      <c r="H165" s="38" t="s">
        <v>2569</v>
      </c>
      <c r="I165" s="38" t="s">
        <v>2570</v>
      </c>
      <c r="J165" s="38" t="s">
        <v>289</v>
      </c>
      <c r="K165" s="140" t="s">
        <v>469</v>
      </c>
      <c r="L165" s="140"/>
      <c r="M165" s="38" t="s">
        <v>14</v>
      </c>
      <c r="N165" s="140" t="s">
        <v>2571</v>
      </c>
      <c r="O165" s="140"/>
      <c r="P165" s="38" t="s">
        <v>309</v>
      </c>
      <c r="Q165" s="140" t="s">
        <v>309</v>
      </c>
      <c r="R165" s="140"/>
      <c r="S165" s="38" t="s">
        <v>309</v>
      </c>
      <c r="T165" s="38" t="s">
        <v>14</v>
      </c>
    </row>
    <row r="166" spans="1:20" ht="31.2" thickBot="1">
      <c r="A166" s="38" t="s">
        <v>7</v>
      </c>
      <c r="B166" s="38" t="s">
        <v>282</v>
      </c>
      <c r="C166" s="38">
        <v>22</v>
      </c>
      <c r="D166" s="38" t="s">
        <v>283</v>
      </c>
      <c r="E166" s="38" t="s">
        <v>485</v>
      </c>
      <c r="F166" s="38" t="s">
        <v>653</v>
      </c>
      <c r="G166" s="38" t="s">
        <v>296</v>
      </c>
      <c r="H166" s="38" t="s">
        <v>654</v>
      </c>
      <c r="I166" s="38" t="s">
        <v>655</v>
      </c>
      <c r="J166" s="38" t="s">
        <v>289</v>
      </c>
      <c r="K166" s="140" t="s">
        <v>656</v>
      </c>
      <c r="L166" s="140"/>
      <c r="M166" s="38" t="s">
        <v>14</v>
      </c>
      <c r="N166" s="140" t="s">
        <v>657</v>
      </c>
      <c r="O166" s="140"/>
      <c r="P166" s="38" t="s">
        <v>656</v>
      </c>
      <c r="Q166" s="140" t="s">
        <v>14</v>
      </c>
      <c r="R166" s="140"/>
      <c r="S166" s="38" t="s">
        <v>658</v>
      </c>
      <c r="T166" s="38" t="s">
        <v>14</v>
      </c>
    </row>
    <row r="167" spans="1:20" ht="31.2" thickBot="1">
      <c r="A167" s="38" t="s">
        <v>7</v>
      </c>
      <c r="B167" s="38" t="s">
        <v>282</v>
      </c>
      <c r="C167" s="38">
        <v>23</v>
      </c>
      <c r="D167" s="38" t="s">
        <v>283</v>
      </c>
      <c r="E167" s="38" t="s">
        <v>793</v>
      </c>
      <c r="F167" s="38" t="s">
        <v>1705</v>
      </c>
      <c r="G167" s="38" t="s">
        <v>304</v>
      </c>
      <c r="H167" s="38" t="s">
        <v>1706</v>
      </c>
      <c r="I167" s="38" t="s">
        <v>1707</v>
      </c>
      <c r="J167" s="38" t="s">
        <v>289</v>
      </c>
      <c r="K167" s="140" t="s">
        <v>469</v>
      </c>
      <c r="L167" s="140"/>
      <c r="M167" s="38" t="s">
        <v>331</v>
      </c>
      <c r="N167" s="140" t="s">
        <v>13</v>
      </c>
      <c r="O167" s="140"/>
      <c r="P167" s="38" t="s">
        <v>309</v>
      </c>
      <c r="Q167" s="140" t="s">
        <v>309</v>
      </c>
      <c r="R167" s="140"/>
      <c r="S167" s="38" t="s">
        <v>309</v>
      </c>
      <c r="T167" s="38" t="s">
        <v>331</v>
      </c>
    </row>
    <row r="168" spans="1:20" ht="31.2" thickBot="1">
      <c r="A168" s="38" t="s">
        <v>7</v>
      </c>
      <c r="B168" s="38" t="s">
        <v>282</v>
      </c>
      <c r="C168" s="38">
        <v>24</v>
      </c>
      <c r="D168" s="38" t="s">
        <v>283</v>
      </c>
      <c r="E168" s="38" t="s">
        <v>1030</v>
      </c>
      <c r="F168" s="38" t="s">
        <v>1125</v>
      </c>
      <c r="G168" s="38" t="s">
        <v>286</v>
      </c>
      <c r="H168" s="38" t="s">
        <v>1126</v>
      </c>
      <c r="I168" s="38" t="s">
        <v>1127</v>
      </c>
      <c r="J168" s="38" t="s">
        <v>289</v>
      </c>
      <c r="K168" s="140" t="s">
        <v>395</v>
      </c>
      <c r="L168" s="140"/>
      <c r="M168" s="38" t="s">
        <v>14</v>
      </c>
      <c r="N168" s="140" t="s">
        <v>2572</v>
      </c>
      <c r="O168" s="140"/>
      <c r="P168" s="38" t="s">
        <v>395</v>
      </c>
      <c r="Q168" s="140" t="s">
        <v>14</v>
      </c>
      <c r="R168" s="140"/>
      <c r="S168" s="38" t="s">
        <v>2572</v>
      </c>
      <c r="T168" s="38" t="s">
        <v>14</v>
      </c>
    </row>
    <row r="169" spans="1:20" ht="31.2" thickBot="1">
      <c r="A169" s="38" t="s">
        <v>7</v>
      </c>
      <c r="B169" s="38" t="s">
        <v>282</v>
      </c>
      <c r="C169" s="38">
        <v>29</v>
      </c>
      <c r="D169" s="38" t="s">
        <v>283</v>
      </c>
      <c r="E169" s="38" t="s">
        <v>771</v>
      </c>
      <c r="F169" s="38" t="s">
        <v>772</v>
      </c>
      <c r="G169" s="38" t="s">
        <v>286</v>
      </c>
      <c r="H169" s="38" t="s">
        <v>773</v>
      </c>
      <c r="I169" s="38" t="s">
        <v>774</v>
      </c>
      <c r="J169" s="38" t="s">
        <v>289</v>
      </c>
      <c r="K169" s="140" t="s">
        <v>300</v>
      </c>
      <c r="L169" s="140"/>
      <c r="M169" s="38" t="s">
        <v>331</v>
      </c>
      <c r="N169" s="140" t="s">
        <v>13</v>
      </c>
      <c r="O169" s="140"/>
      <c r="P169" s="38" t="s">
        <v>332</v>
      </c>
      <c r="Q169" s="140" t="s">
        <v>2180</v>
      </c>
      <c r="R169" s="140"/>
      <c r="S169" s="38" t="s">
        <v>13</v>
      </c>
      <c r="T169" s="38" t="s">
        <v>331</v>
      </c>
    </row>
    <row r="170" spans="1:20" ht="31.2" thickBot="1">
      <c r="A170" s="38" t="s">
        <v>7</v>
      </c>
      <c r="B170" s="38" t="s">
        <v>282</v>
      </c>
      <c r="C170" s="38" t="s">
        <v>309</v>
      </c>
      <c r="D170" s="38" t="s">
        <v>742</v>
      </c>
      <c r="E170" s="38" t="s">
        <v>282</v>
      </c>
      <c r="F170" s="38" t="s">
        <v>1901</v>
      </c>
      <c r="G170" s="38" t="s">
        <v>1902</v>
      </c>
      <c r="H170" s="38" t="s">
        <v>1856</v>
      </c>
      <c r="I170" s="38" t="s">
        <v>1903</v>
      </c>
      <c r="J170" s="38" t="s">
        <v>289</v>
      </c>
      <c r="K170" s="140" t="s">
        <v>522</v>
      </c>
      <c r="L170" s="140"/>
      <c r="M170" s="38" t="s">
        <v>14</v>
      </c>
      <c r="N170" s="140" t="s">
        <v>1904</v>
      </c>
      <c r="O170" s="140"/>
      <c r="P170" s="38" t="s">
        <v>522</v>
      </c>
      <c r="Q170" s="140" t="s">
        <v>14</v>
      </c>
      <c r="R170" s="140"/>
      <c r="S170" s="38" t="s">
        <v>441</v>
      </c>
      <c r="T170" s="38" t="s">
        <v>14</v>
      </c>
    </row>
    <row r="171" spans="1:20" ht="31.2" thickBot="1">
      <c r="A171" s="38" t="s">
        <v>7</v>
      </c>
      <c r="B171" s="38" t="s">
        <v>282</v>
      </c>
      <c r="C171" s="38">
        <v>19</v>
      </c>
      <c r="D171" s="38" t="s">
        <v>283</v>
      </c>
      <c r="E171" s="38" t="s">
        <v>712</v>
      </c>
      <c r="F171" s="38" t="s">
        <v>1996</v>
      </c>
      <c r="G171" s="38" t="s">
        <v>386</v>
      </c>
      <c r="H171" s="38" t="s">
        <v>1997</v>
      </c>
      <c r="I171" s="38" t="s">
        <v>1998</v>
      </c>
      <c r="J171" s="38" t="s">
        <v>289</v>
      </c>
      <c r="K171" s="140" t="s">
        <v>395</v>
      </c>
      <c r="L171" s="140"/>
      <c r="M171" s="38" t="s">
        <v>331</v>
      </c>
      <c r="N171" s="140" t="s">
        <v>13</v>
      </c>
      <c r="O171" s="140"/>
      <c r="P171" s="38" t="s">
        <v>309</v>
      </c>
      <c r="Q171" s="140" t="s">
        <v>309</v>
      </c>
      <c r="R171" s="140"/>
      <c r="S171" s="38" t="s">
        <v>309</v>
      </c>
      <c r="T171" s="38" t="s">
        <v>331</v>
      </c>
    </row>
    <row r="172" spans="1:20" ht="31.2" thickBot="1">
      <c r="A172" s="38" t="s">
        <v>7</v>
      </c>
      <c r="B172" s="38" t="s">
        <v>282</v>
      </c>
      <c r="C172" s="38">
        <v>19</v>
      </c>
      <c r="D172" s="38" t="s">
        <v>283</v>
      </c>
      <c r="E172" s="38" t="s">
        <v>319</v>
      </c>
      <c r="F172" s="38" t="s">
        <v>1327</v>
      </c>
      <c r="G172" s="38" t="s">
        <v>386</v>
      </c>
      <c r="H172" s="38" t="s">
        <v>1328</v>
      </c>
      <c r="I172" s="38" t="s">
        <v>1329</v>
      </c>
      <c r="J172" s="38" t="s">
        <v>289</v>
      </c>
      <c r="K172" s="140" t="s">
        <v>323</v>
      </c>
      <c r="L172" s="140"/>
      <c r="M172" s="38" t="s">
        <v>14</v>
      </c>
      <c r="N172" s="140" t="s">
        <v>1330</v>
      </c>
      <c r="O172" s="140"/>
      <c r="P172" s="38" t="s">
        <v>309</v>
      </c>
      <c r="Q172" s="140" t="s">
        <v>309</v>
      </c>
      <c r="R172" s="140"/>
      <c r="S172" s="38" t="s">
        <v>309</v>
      </c>
      <c r="T172" s="38" t="s">
        <v>14</v>
      </c>
    </row>
    <row r="173" spans="1:20" ht="31.2" thickBot="1">
      <c r="A173" s="38" t="s">
        <v>7</v>
      </c>
      <c r="B173" s="38" t="s">
        <v>282</v>
      </c>
      <c r="C173" s="38">
        <v>9</v>
      </c>
      <c r="D173" s="38" t="s">
        <v>283</v>
      </c>
      <c r="E173" s="38" t="s">
        <v>897</v>
      </c>
      <c r="F173" s="38" t="s">
        <v>1653</v>
      </c>
      <c r="G173" s="38" t="s">
        <v>304</v>
      </c>
      <c r="H173" s="38" t="s">
        <v>1654</v>
      </c>
      <c r="I173" s="38" t="s">
        <v>1655</v>
      </c>
      <c r="J173" s="38" t="s">
        <v>289</v>
      </c>
      <c r="K173" s="140" t="s">
        <v>977</v>
      </c>
      <c r="L173" s="140"/>
      <c r="M173" s="38" t="s">
        <v>331</v>
      </c>
      <c r="N173" s="140" t="s">
        <v>13</v>
      </c>
      <c r="O173" s="140"/>
      <c r="P173" s="38" t="s">
        <v>309</v>
      </c>
      <c r="Q173" s="140" t="s">
        <v>309</v>
      </c>
      <c r="R173" s="140"/>
      <c r="S173" s="38" t="s">
        <v>309</v>
      </c>
      <c r="T173" s="38" t="s">
        <v>331</v>
      </c>
    </row>
    <row r="174" spans="1:20" ht="31.2" thickBot="1">
      <c r="A174" s="38" t="s">
        <v>7</v>
      </c>
      <c r="B174" s="38" t="s">
        <v>282</v>
      </c>
      <c r="C174" s="38">
        <v>22</v>
      </c>
      <c r="D174" s="38" t="s">
        <v>283</v>
      </c>
      <c r="E174" s="38" t="s">
        <v>788</v>
      </c>
      <c r="F174" s="38" t="s">
        <v>789</v>
      </c>
      <c r="G174" s="38" t="s">
        <v>296</v>
      </c>
      <c r="H174" s="38" t="s">
        <v>790</v>
      </c>
      <c r="I174" s="38" t="s">
        <v>791</v>
      </c>
      <c r="J174" s="38" t="s">
        <v>289</v>
      </c>
      <c r="K174" s="140" t="s">
        <v>645</v>
      </c>
      <c r="L174" s="140"/>
      <c r="M174" s="38" t="s">
        <v>331</v>
      </c>
      <c r="N174" s="140" t="s">
        <v>13</v>
      </c>
      <c r="O174" s="140"/>
      <c r="P174" s="38" t="s">
        <v>382</v>
      </c>
      <c r="Q174" s="140" t="s">
        <v>14</v>
      </c>
      <c r="R174" s="140"/>
      <c r="S174" s="38" t="s">
        <v>792</v>
      </c>
      <c r="T174" s="38" t="s">
        <v>331</v>
      </c>
    </row>
    <row r="175" spans="1:20" ht="31.2" thickBot="1">
      <c r="A175" s="38" t="s">
        <v>7</v>
      </c>
      <c r="B175" s="38" t="s">
        <v>282</v>
      </c>
      <c r="C175" s="38">
        <v>5</v>
      </c>
      <c r="D175" s="38" t="s">
        <v>283</v>
      </c>
      <c r="E175" s="38" t="s">
        <v>2070</v>
      </c>
      <c r="F175" s="38" t="s">
        <v>2573</v>
      </c>
      <c r="G175" s="38" t="s">
        <v>296</v>
      </c>
      <c r="H175" s="38" t="s">
        <v>2574</v>
      </c>
      <c r="I175" s="38" t="s">
        <v>2575</v>
      </c>
      <c r="J175" s="38" t="s">
        <v>289</v>
      </c>
      <c r="K175" s="140" t="s">
        <v>2576</v>
      </c>
      <c r="L175" s="140"/>
      <c r="M175" s="38" t="s">
        <v>2577</v>
      </c>
      <c r="N175" s="140" t="s">
        <v>13</v>
      </c>
      <c r="O175" s="140"/>
      <c r="P175" s="38" t="s">
        <v>2576</v>
      </c>
      <c r="Q175" s="140" t="s">
        <v>2577</v>
      </c>
      <c r="R175" s="140"/>
      <c r="S175" s="38" t="s">
        <v>13</v>
      </c>
      <c r="T175" s="38" t="s">
        <v>310</v>
      </c>
    </row>
    <row r="176" spans="1:20" ht="31.2" thickBot="1">
      <c r="A176" s="38" t="s">
        <v>7</v>
      </c>
      <c r="B176" s="38" t="s">
        <v>282</v>
      </c>
      <c r="C176" s="38">
        <v>19</v>
      </c>
      <c r="D176" s="38" t="s">
        <v>283</v>
      </c>
      <c r="E176" s="38" t="s">
        <v>319</v>
      </c>
      <c r="F176" s="38" t="s">
        <v>785</v>
      </c>
      <c r="G176" s="38" t="s">
        <v>286</v>
      </c>
      <c r="H176" s="38" t="s">
        <v>786</v>
      </c>
      <c r="I176" s="38" t="s">
        <v>787</v>
      </c>
      <c r="J176" s="38" t="s">
        <v>289</v>
      </c>
      <c r="K176" s="140" t="s">
        <v>395</v>
      </c>
      <c r="L176" s="140"/>
      <c r="M176" s="38" t="s">
        <v>331</v>
      </c>
      <c r="N176" s="140" t="s">
        <v>13</v>
      </c>
      <c r="O176" s="140"/>
      <c r="P176" s="38" t="s">
        <v>395</v>
      </c>
      <c r="Q176" s="140" t="s">
        <v>2180</v>
      </c>
      <c r="R176" s="140"/>
      <c r="S176" s="38" t="s">
        <v>13</v>
      </c>
      <c r="T176" s="38" t="s">
        <v>331</v>
      </c>
    </row>
    <row r="177" spans="1:20" ht="31.2" thickBot="1">
      <c r="A177" s="38" t="s">
        <v>7</v>
      </c>
      <c r="B177" s="38" t="s">
        <v>282</v>
      </c>
      <c r="C177" s="38">
        <v>14</v>
      </c>
      <c r="D177" s="38" t="s">
        <v>283</v>
      </c>
      <c r="E177" s="38" t="s">
        <v>577</v>
      </c>
      <c r="F177" s="38" t="s">
        <v>2139</v>
      </c>
      <c r="G177" s="38" t="s">
        <v>386</v>
      </c>
      <c r="H177" s="38" t="s">
        <v>2140</v>
      </c>
      <c r="I177" s="38" t="s">
        <v>2141</v>
      </c>
      <c r="J177" s="38" t="s">
        <v>289</v>
      </c>
      <c r="K177" s="140" t="s">
        <v>469</v>
      </c>
      <c r="L177" s="140"/>
      <c r="M177" s="38" t="s">
        <v>14</v>
      </c>
      <c r="N177" s="140" t="s">
        <v>2142</v>
      </c>
      <c r="O177" s="140"/>
      <c r="P177" s="38" t="s">
        <v>309</v>
      </c>
      <c r="Q177" s="140" t="s">
        <v>309</v>
      </c>
      <c r="R177" s="140"/>
      <c r="S177" s="38" t="s">
        <v>309</v>
      </c>
      <c r="T177" s="38" t="s">
        <v>14</v>
      </c>
    </row>
    <row r="178" spans="1:20" ht="31.2" thickBot="1">
      <c r="A178" s="38" t="s">
        <v>7</v>
      </c>
      <c r="B178" s="38" t="s">
        <v>282</v>
      </c>
      <c r="C178" s="38">
        <v>16</v>
      </c>
      <c r="D178" s="38" t="s">
        <v>283</v>
      </c>
      <c r="E178" s="38" t="s">
        <v>1169</v>
      </c>
      <c r="F178" s="38" t="s">
        <v>1170</v>
      </c>
      <c r="G178" s="38" t="s">
        <v>386</v>
      </c>
      <c r="H178" s="38" t="s">
        <v>1171</v>
      </c>
      <c r="I178" s="38" t="s">
        <v>1172</v>
      </c>
      <c r="J178" s="38" t="s">
        <v>289</v>
      </c>
      <c r="K178" s="140" t="s">
        <v>1173</v>
      </c>
      <c r="L178" s="140"/>
      <c r="M178" s="38" t="s">
        <v>14</v>
      </c>
      <c r="N178" s="140" t="s">
        <v>1174</v>
      </c>
      <c r="O178" s="140"/>
      <c r="P178" s="38" t="s">
        <v>309</v>
      </c>
      <c r="Q178" s="140" t="s">
        <v>309</v>
      </c>
      <c r="R178" s="140"/>
      <c r="S178" s="38" t="s">
        <v>309</v>
      </c>
      <c r="T178" s="38" t="s">
        <v>14</v>
      </c>
    </row>
    <row r="179" spans="1:20" ht="41.4" thickBot="1">
      <c r="A179" s="38" t="s">
        <v>7</v>
      </c>
      <c r="B179" s="38" t="s">
        <v>282</v>
      </c>
      <c r="C179" s="38">
        <v>31</v>
      </c>
      <c r="D179" s="38" t="s">
        <v>283</v>
      </c>
      <c r="E179" s="38" t="s">
        <v>663</v>
      </c>
      <c r="F179" s="38" t="s">
        <v>1583</v>
      </c>
      <c r="G179" s="38" t="s">
        <v>386</v>
      </c>
      <c r="H179" s="38" t="s">
        <v>1584</v>
      </c>
      <c r="I179" s="38" t="s">
        <v>1585</v>
      </c>
      <c r="J179" s="38" t="s">
        <v>289</v>
      </c>
      <c r="K179" s="140" t="s">
        <v>762</v>
      </c>
      <c r="L179" s="140"/>
      <c r="M179" s="38" t="s">
        <v>14</v>
      </c>
      <c r="N179" s="140" t="s">
        <v>1586</v>
      </c>
      <c r="O179" s="140"/>
      <c r="P179" s="38" t="s">
        <v>309</v>
      </c>
      <c r="Q179" s="140" t="s">
        <v>309</v>
      </c>
      <c r="R179" s="140"/>
      <c r="S179" s="38" t="s">
        <v>309</v>
      </c>
      <c r="T179" s="38" t="s">
        <v>14</v>
      </c>
    </row>
    <row r="180" spans="1:20" ht="31.2" thickBot="1">
      <c r="A180" s="38" t="s">
        <v>7</v>
      </c>
      <c r="B180" s="38" t="s">
        <v>282</v>
      </c>
      <c r="C180" s="38">
        <v>12</v>
      </c>
      <c r="D180" s="38" t="s">
        <v>283</v>
      </c>
      <c r="E180" s="38" t="s">
        <v>1923</v>
      </c>
      <c r="F180" s="38" t="s">
        <v>2493</v>
      </c>
      <c r="G180" s="38" t="s">
        <v>296</v>
      </c>
      <c r="H180" s="38" t="s">
        <v>2494</v>
      </c>
      <c r="I180" s="38" t="s">
        <v>2495</v>
      </c>
      <c r="J180" s="38" t="s">
        <v>289</v>
      </c>
      <c r="K180" s="140" t="s">
        <v>299</v>
      </c>
      <c r="L180" s="140"/>
      <c r="M180" s="38" t="s">
        <v>2471</v>
      </c>
      <c r="N180" s="140" t="s">
        <v>13</v>
      </c>
      <c r="O180" s="140"/>
      <c r="P180" s="38" t="s">
        <v>299</v>
      </c>
      <c r="Q180" s="140" t="s">
        <v>2471</v>
      </c>
      <c r="R180" s="140"/>
      <c r="S180" s="38" t="s">
        <v>13</v>
      </c>
      <c r="T180" s="38" t="s">
        <v>310</v>
      </c>
    </row>
    <row r="181" spans="1:20" ht="31.2" thickBot="1">
      <c r="A181" s="38" t="s">
        <v>7</v>
      </c>
      <c r="B181" s="38" t="s">
        <v>282</v>
      </c>
      <c r="C181" s="38">
        <v>26</v>
      </c>
      <c r="D181" s="38" t="s">
        <v>283</v>
      </c>
      <c r="E181" s="38" t="s">
        <v>1683</v>
      </c>
      <c r="F181" s="38" t="s">
        <v>2578</v>
      </c>
      <c r="G181" s="38" t="s">
        <v>296</v>
      </c>
      <c r="H181" s="38" t="s">
        <v>2579</v>
      </c>
      <c r="I181" s="38" t="s">
        <v>2580</v>
      </c>
      <c r="J181" s="38" t="s">
        <v>289</v>
      </c>
      <c r="K181" s="140" t="s">
        <v>2581</v>
      </c>
      <c r="L181" s="140"/>
      <c r="M181" s="38" t="s">
        <v>14</v>
      </c>
      <c r="N181" s="140" t="s">
        <v>2582</v>
      </c>
      <c r="O181" s="140"/>
      <c r="P181" s="38" t="s">
        <v>2583</v>
      </c>
      <c r="Q181" s="140" t="s">
        <v>14</v>
      </c>
      <c r="R181" s="140"/>
      <c r="S181" s="38" t="s">
        <v>2584</v>
      </c>
      <c r="T181" s="38" t="s">
        <v>14</v>
      </c>
    </row>
    <row r="182" spans="1:20" ht="31.2" thickBot="1">
      <c r="A182" s="38" t="s">
        <v>7</v>
      </c>
      <c r="B182" s="38" t="s">
        <v>282</v>
      </c>
      <c r="C182" s="38">
        <v>30</v>
      </c>
      <c r="D182" s="38" t="s">
        <v>283</v>
      </c>
      <c r="E182" s="38" t="s">
        <v>491</v>
      </c>
      <c r="F182" s="38" t="s">
        <v>978</v>
      </c>
      <c r="G182" s="38" t="s">
        <v>286</v>
      </c>
      <c r="H182" s="38" t="s">
        <v>979</v>
      </c>
      <c r="I182" s="38" t="s">
        <v>980</v>
      </c>
      <c r="J182" s="38" t="s">
        <v>289</v>
      </c>
      <c r="K182" s="140" t="s">
        <v>981</v>
      </c>
      <c r="L182" s="140"/>
      <c r="M182" s="38" t="s">
        <v>14</v>
      </c>
      <c r="N182" s="140" t="s">
        <v>496</v>
      </c>
      <c r="O182" s="140"/>
      <c r="P182" s="38" t="s">
        <v>436</v>
      </c>
      <c r="Q182" s="140" t="s">
        <v>14</v>
      </c>
      <c r="R182" s="140"/>
      <c r="S182" s="38" t="s">
        <v>498</v>
      </c>
      <c r="T182" s="38" t="s">
        <v>14</v>
      </c>
    </row>
    <row r="183" spans="1:20" ht="31.2" thickBot="1">
      <c r="A183" s="38" t="s">
        <v>7</v>
      </c>
      <c r="B183" s="38" t="s">
        <v>282</v>
      </c>
      <c r="C183" s="38">
        <v>28</v>
      </c>
      <c r="D183" s="38" t="s">
        <v>283</v>
      </c>
      <c r="E183" s="38" t="s">
        <v>430</v>
      </c>
      <c r="F183" s="38" t="s">
        <v>2143</v>
      </c>
      <c r="G183" s="38" t="s">
        <v>386</v>
      </c>
      <c r="H183" s="38" t="s">
        <v>2144</v>
      </c>
      <c r="I183" s="38" t="s">
        <v>2145</v>
      </c>
      <c r="J183" s="38" t="s">
        <v>289</v>
      </c>
      <c r="K183" s="140" t="s">
        <v>2146</v>
      </c>
      <c r="L183" s="140"/>
      <c r="M183" s="38" t="s">
        <v>14</v>
      </c>
      <c r="N183" s="140" t="s">
        <v>2147</v>
      </c>
      <c r="O183" s="140"/>
      <c r="P183" s="38" t="s">
        <v>309</v>
      </c>
      <c r="Q183" s="140" t="s">
        <v>309</v>
      </c>
      <c r="R183" s="140"/>
      <c r="S183" s="38" t="s">
        <v>309</v>
      </c>
      <c r="T183" s="38" t="s">
        <v>14</v>
      </c>
    </row>
    <row r="184" spans="1:20" ht="41.4" thickBot="1">
      <c r="A184" s="38" t="s">
        <v>7</v>
      </c>
      <c r="B184" s="38" t="s">
        <v>282</v>
      </c>
      <c r="C184" s="38">
        <v>23</v>
      </c>
      <c r="D184" s="38" t="s">
        <v>283</v>
      </c>
      <c r="E184" s="38" t="s">
        <v>793</v>
      </c>
      <c r="F184" s="38" t="s">
        <v>1866</v>
      </c>
      <c r="G184" s="38" t="s">
        <v>386</v>
      </c>
      <c r="H184" s="38" t="s">
        <v>1867</v>
      </c>
      <c r="I184" s="38" t="s">
        <v>1868</v>
      </c>
      <c r="J184" s="38" t="s">
        <v>289</v>
      </c>
      <c r="K184" s="140" t="s">
        <v>395</v>
      </c>
      <c r="L184" s="140"/>
      <c r="M184" s="38" t="s">
        <v>14</v>
      </c>
      <c r="N184" s="140" t="s">
        <v>1869</v>
      </c>
      <c r="O184" s="140"/>
      <c r="P184" s="38" t="s">
        <v>309</v>
      </c>
      <c r="Q184" s="140" t="s">
        <v>309</v>
      </c>
      <c r="R184" s="140"/>
      <c r="S184" s="38" t="s">
        <v>309</v>
      </c>
      <c r="T184" s="38" t="s">
        <v>14</v>
      </c>
    </row>
    <row r="185" spans="1:20" ht="41.4" thickBot="1">
      <c r="A185" s="38" t="s">
        <v>7</v>
      </c>
      <c r="B185" s="38" t="s">
        <v>282</v>
      </c>
      <c r="C185" s="38">
        <v>39</v>
      </c>
      <c r="D185" s="38" t="s">
        <v>283</v>
      </c>
      <c r="E185" s="38" t="s">
        <v>1108</v>
      </c>
      <c r="F185" s="38" t="s">
        <v>1979</v>
      </c>
      <c r="G185" s="38" t="s">
        <v>304</v>
      </c>
      <c r="H185" s="38" t="s">
        <v>1980</v>
      </c>
      <c r="I185" s="38" t="s">
        <v>1981</v>
      </c>
      <c r="J185" s="38" t="s">
        <v>289</v>
      </c>
      <c r="K185" s="140" t="s">
        <v>764</v>
      </c>
      <c r="L185" s="140"/>
      <c r="M185" s="38" t="s">
        <v>14</v>
      </c>
      <c r="N185" s="140" t="s">
        <v>1982</v>
      </c>
      <c r="O185" s="140"/>
      <c r="P185" s="38" t="s">
        <v>309</v>
      </c>
      <c r="Q185" s="140" t="s">
        <v>309</v>
      </c>
      <c r="R185" s="140"/>
      <c r="S185" s="38" t="s">
        <v>309</v>
      </c>
      <c r="T185" s="38" t="s">
        <v>14</v>
      </c>
    </row>
    <row r="186" spans="1:20" ht="31.2" thickBot="1">
      <c r="A186" s="38" t="s">
        <v>7</v>
      </c>
      <c r="B186" s="38" t="s">
        <v>282</v>
      </c>
      <c r="C186" s="38">
        <v>3</v>
      </c>
      <c r="D186" s="38" t="s">
        <v>283</v>
      </c>
      <c r="E186" s="38" t="s">
        <v>339</v>
      </c>
      <c r="F186" s="38" t="s">
        <v>545</v>
      </c>
      <c r="G186" s="38" t="s">
        <v>386</v>
      </c>
      <c r="H186" s="38" t="s">
        <v>546</v>
      </c>
      <c r="I186" s="38" t="s">
        <v>547</v>
      </c>
      <c r="J186" s="38" t="s">
        <v>289</v>
      </c>
      <c r="K186" s="140" t="s">
        <v>548</v>
      </c>
      <c r="L186" s="140"/>
      <c r="M186" s="38" t="s">
        <v>14</v>
      </c>
      <c r="N186" s="140" t="s">
        <v>549</v>
      </c>
      <c r="O186" s="140"/>
      <c r="P186" s="38" t="s">
        <v>309</v>
      </c>
      <c r="Q186" s="140" t="s">
        <v>309</v>
      </c>
      <c r="R186" s="140"/>
      <c r="S186" s="38" t="s">
        <v>309</v>
      </c>
      <c r="T186" s="38" t="s">
        <v>14</v>
      </c>
    </row>
    <row r="187" spans="1:20" ht="31.2" thickBot="1">
      <c r="A187" s="38" t="s">
        <v>7</v>
      </c>
      <c r="B187" s="38" t="s">
        <v>282</v>
      </c>
      <c r="C187" s="38">
        <v>22</v>
      </c>
      <c r="D187" s="38" t="s">
        <v>283</v>
      </c>
      <c r="E187" s="38" t="s">
        <v>1808</v>
      </c>
      <c r="F187" s="38" t="s">
        <v>1973</v>
      </c>
      <c r="G187" s="38" t="s">
        <v>286</v>
      </c>
      <c r="H187" s="38" t="s">
        <v>1974</v>
      </c>
      <c r="I187" s="38" t="s">
        <v>1975</v>
      </c>
      <c r="J187" s="38" t="s">
        <v>289</v>
      </c>
      <c r="K187" s="140" t="s">
        <v>1976</v>
      </c>
      <c r="L187" s="140"/>
      <c r="M187" s="38" t="s">
        <v>14</v>
      </c>
      <c r="N187" s="140" t="s">
        <v>1132</v>
      </c>
      <c r="O187" s="140"/>
      <c r="P187" s="38" t="s">
        <v>1977</v>
      </c>
      <c r="Q187" s="140" t="s">
        <v>14</v>
      </c>
      <c r="R187" s="140"/>
      <c r="S187" s="38" t="s">
        <v>1978</v>
      </c>
      <c r="T187" s="38" t="s">
        <v>14</v>
      </c>
    </row>
    <row r="188" spans="1:20" ht="41.4" thickBot="1">
      <c r="A188" s="38" t="s">
        <v>7</v>
      </c>
      <c r="B188" s="38" t="s">
        <v>282</v>
      </c>
      <c r="C188" s="38">
        <v>24</v>
      </c>
      <c r="D188" s="38" t="s">
        <v>283</v>
      </c>
      <c r="E188" s="38" t="s">
        <v>1404</v>
      </c>
      <c r="F188" s="38" t="s">
        <v>1967</v>
      </c>
      <c r="G188" s="38" t="s">
        <v>386</v>
      </c>
      <c r="H188" s="38" t="s">
        <v>1968</v>
      </c>
      <c r="I188" s="38" t="s">
        <v>1969</v>
      </c>
      <c r="J188" s="38" t="s">
        <v>289</v>
      </c>
      <c r="K188" s="140" t="s">
        <v>469</v>
      </c>
      <c r="L188" s="140"/>
      <c r="M188" s="38" t="s">
        <v>14</v>
      </c>
      <c r="N188" s="140" t="s">
        <v>966</v>
      </c>
      <c r="O188" s="140"/>
      <c r="P188" s="38" t="s">
        <v>309</v>
      </c>
      <c r="Q188" s="140" t="s">
        <v>309</v>
      </c>
      <c r="R188" s="140"/>
      <c r="S188" s="38" t="s">
        <v>309</v>
      </c>
      <c r="T188" s="38" t="s">
        <v>14</v>
      </c>
    </row>
    <row r="189" spans="1:20" ht="31.2" thickBot="1">
      <c r="A189" s="38" t="s">
        <v>7</v>
      </c>
      <c r="B189" s="38" t="s">
        <v>282</v>
      </c>
      <c r="C189" s="38">
        <v>5</v>
      </c>
      <c r="D189" s="38" t="s">
        <v>283</v>
      </c>
      <c r="E189" s="38" t="s">
        <v>988</v>
      </c>
      <c r="F189" s="38" t="s">
        <v>1731</v>
      </c>
      <c r="G189" s="38" t="s">
        <v>304</v>
      </c>
      <c r="H189" s="38" t="s">
        <v>1732</v>
      </c>
      <c r="I189" s="38" t="s">
        <v>1733</v>
      </c>
      <c r="J189" s="38" t="s">
        <v>289</v>
      </c>
      <c r="K189" s="140" t="s">
        <v>1734</v>
      </c>
      <c r="L189" s="140"/>
      <c r="M189" s="38" t="s">
        <v>14</v>
      </c>
      <c r="N189" s="140" t="s">
        <v>1735</v>
      </c>
      <c r="O189" s="140"/>
      <c r="P189" s="38" t="s">
        <v>309</v>
      </c>
      <c r="Q189" s="140" t="s">
        <v>309</v>
      </c>
      <c r="R189" s="140"/>
      <c r="S189" s="38" t="s">
        <v>309</v>
      </c>
      <c r="T189" s="38" t="s">
        <v>14</v>
      </c>
    </row>
    <row r="190" spans="1:20" ht="41.4" thickBot="1">
      <c r="A190" s="38" t="s">
        <v>7</v>
      </c>
      <c r="B190" s="38" t="s">
        <v>282</v>
      </c>
      <c r="C190" s="38">
        <v>1</v>
      </c>
      <c r="D190" s="38" t="s">
        <v>283</v>
      </c>
      <c r="E190" s="38" t="s">
        <v>799</v>
      </c>
      <c r="F190" s="38" t="s">
        <v>936</v>
      </c>
      <c r="G190" s="38" t="s">
        <v>296</v>
      </c>
      <c r="H190" s="38" t="s">
        <v>937</v>
      </c>
      <c r="I190" s="38" t="s">
        <v>938</v>
      </c>
      <c r="J190" s="38" t="s">
        <v>289</v>
      </c>
      <c r="K190" s="140" t="s">
        <v>434</v>
      </c>
      <c r="L190" s="140"/>
      <c r="M190" s="38" t="s">
        <v>14</v>
      </c>
      <c r="N190" s="140" t="s">
        <v>939</v>
      </c>
      <c r="O190" s="140"/>
      <c r="P190" s="38" t="s">
        <v>651</v>
      </c>
      <c r="Q190" s="140" t="s">
        <v>14</v>
      </c>
      <c r="R190" s="140"/>
      <c r="S190" s="38" t="s">
        <v>652</v>
      </c>
      <c r="T190" s="38" t="s">
        <v>14</v>
      </c>
    </row>
    <row r="191" spans="1:20" ht="31.2" thickBot="1">
      <c r="A191" s="38" t="s">
        <v>7</v>
      </c>
      <c r="B191" s="38" t="s">
        <v>282</v>
      </c>
      <c r="C191" s="38">
        <v>26</v>
      </c>
      <c r="D191" s="38" t="s">
        <v>283</v>
      </c>
      <c r="E191" s="38" t="s">
        <v>417</v>
      </c>
      <c r="F191" s="38" t="s">
        <v>418</v>
      </c>
      <c r="G191" s="38" t="s">
        <v>304</v>
      </c>
      <c r="H191" s="38" t="s">
        <v>419</v>
      </c>
      <c r="I191" s="38" t="s">
        <v>420</v>
      </c>
      <c r="J191" s="38" t="s">
        <v>289</v>
      </c>
      <c r="K191" s="140" t="s">
        <v>300</v>
      </c>
      <c r="L191" s="140"/>
      <c r="M191" s="38" t="s">
        <v>14</v>
      </c>
      <c r="N191" s="140" t="s">
        <v>421</v>
      </c>
      <c r="O191" s="140"/>
      <c r="P191" s="38" t="s">
        <v>309</v>
      </c>
      <c r="Q191" s="140" t="s">
        <v>309</v>
      </c>
      <c r="R191" s="140"/>
      <c r="S191" s="38" t="s">
        <v>309</v>
      </c>
      <c r="T191" s="38" t="s">
        <v>14</v>
      </c>
    </row>
    <row r="192" spans="1:20" ht="31.2" thickBot="1">
      <c r="A192" s="38" t="s">
        <v>7</v>
      </c>
      <c r="B192" s="38" t="s">
        <v>282</v>
      </c>
      <c r="C192" s="38">
        <v>29</v>
      </c>
      <c r="D192" s="38" t="s">
        <v>283</v>
      </c>
      <c r="E192" s="38" t="s">
        <v>905</v>
      </c>
      <c r="F192" s="38" t="s">
        <v>2024</v>
      </c>
      <c r="G192" s="38" t="s">
        <v>386</v>
      </c>
      <c r="H192" s="38" t="s">
        <v>2025</v>
      </c>
      <c r="I192" s="38" t="s">
        <v>2026</v>
      </c>
      <c r="J192" s="38" t="s">
        <v>289</v>
      </c>
      <c r="K192" s="140" t="s">
        <v>2027</v>
      </c>
      <c r="L192" s="140"/>
      <c r="M192" s="38" t="s">
        <v>14</v>
      </c>
      <c r="N192" s="140" t="s">
        <v>1735</v>
      </c>
      <c r="O192" s="140"/>
      <c r="P192" s="38" t="s">
        <v>309</v>
      </c>
      <c r="Q192" s="140" t="s">
        <v>309</v>
      </c>
      <c r="R192" s="140"/>
      <c r="S192" s="38" t="s">
        <v>309</v>
      </c>
      <c r="T192" s="38" t="s">
        <v>331</v>
      </c>
    </row>
    <row r="193" spans="1:20" ht="31.2" thickBot="1">
      <c r="A193" s="38" t="s">
        <v>7</v>
      </c>
      <c r="B193" s="38" t="s">
        <v>282</v>
      </c>
      <c r="C193" s="38">
        <v>34</v>
      </c>
      <c r="D193" s="38" t="s">
        <v>283</v>
      </c>
      <c r="E193" s="38" t="s">
        <v>967</v>
      </c>
      <c r="F193" s="38" t="s">
        <v>968</v>
      </c>
      <c r="G193" s="38" t="s">
        <v>286</v>
      </c>
      <c r="H193" s="38" t="s">
        <v>969</v>
      </c>
      <c r="I193" s="38" t="s">
        <v>970</v>
      </c>
      <c r="J193" s="38" t="s">
        <v>289</v>
      </c>
      <c r="K193" s="140" t="s">
        <v>971</v>
      </c>
      <c r="L193" s="140"/>
      <c r="M193" s="38" t="s">
        <v>14</v>
      </c>
      <c r="N193" s="140" t="s">
        <v>972</v>
      </c>
      <c r="O193" s="140"/>
      <c r="P193" s="38" t="s">
        <v>292</v>
      </c>
      <c r="Q193" s="140" t="s">
        <v>14</v>
      </c>
      <c r="R193" s="140"/>
      <c r="S193" s="38" t="s">
        <v>972</v>
      </c>
      <c r="T193" s="38" t="s">
        <v>14</v>
      </c>
    </row>
    <row r="194" spans="1:20" ht="31.2" thickBot="1">
      <c r="A194" s="38" t="s">
        <v>7</v>
      </c>
      <c r="B194" s="38" t="s">
        <v>282</v>
      </c>
      <c r="C194" s="38">
        <v>36</v>
      </c>
      <c r="D194" s="38" t="s">
        <v>283</v>
      </c>
      <c r="E194" s="38" t="s">
        <v>2585</v>
      </c>
      <c r="F194" s="38" t="s">
        <v>2586</v>
      </c>
      <c r="G194" s="38" t="s">
        <v>286</v>
      </c>
      <c r="H194" s="38" t="s">
        <v>2587</v>
      </c>
      <c r="I194" s="38" t="s">
        <v>2588</v>
      </c>
      <c r="J194" s="38" t="s">
        <v>289</v>
      </c>
      <c r="K194" s="140" t="s">
        <v>1200</v>
      </c>
      <c r="L194" s="140"/>
      <c r="M194" s="38" t="s">
        <v>2589</v>
      </c>
      <c r="N194" s="140" t="s">
        <v>13</v>
      </c>
      <c r="O194" s="140"/>
      <c r="P194" s="38" t="s">
        <v>1200</v>
      </c>
      <c r="Q194" s="140" t="s">
        <v>2589</v>
      </c>
      <c r="R194" s="140"/>
      <c r="S194" s="38" t="s">
        <v>13</v>
      </c>
      <c r="T194" s="38" t="s">
        <v>310</v>
      </c>
    </row>
    <row r="195" spans="1:20" ht="31.2" thickBot="1">
      <c r="A195" s="38" t="s">
        <v>7</v>
      </c>
      <c r="B195" s="38" t="s">
        <v>282</v>
      </c>
      <c r="C195" s="38">
        <v>33</v>
      </c>
      <c r="D195" s="38" t="s">
        <v>283</v>
      </c>
      <c r="E195" s="38" t="s">
        <v>326</v>
      </c>
      <c r="F195" s="38" t="s">
        <v>363</v>
      </c>
      <c r="G195" s="38" t="s">
        <v>304</v>
      </c>
      <c r="H195" s="38" t="s">
        <v>364</v>
      </c>
      <c r="I195" s="38" t="s">
        <v>365</v>
      </c>
      <c r="J195" s="38" t="s">
        <v>289</v>
      </c>
      <c r="K195" s="140" t="s">
        <v>366</v>
      </c>
      <c r="L195" s="140"/>
      <c r="M195" s="38" t="s">
        <v>14</v>
      </c>
      <c r="N195" s="140" t="s">
        <v>367</v>
      </c>
      <c r="O195" s="140"/>
      <c r="P195" s="38" t="s">
        <v>309</v>
      </c>
      <c r="Q195" s="140" t="s">
        <v>309</v>
      </c>
      <c r="R195" s="140"/>
      <c r="S195" s="38" t="s">
        <v>309</v>
      </c>
      <c r="T195" s="38" t="s">
        <v>14</v>
      </c>
    </row>
    <row r="196" spans="1:20" ht="31.2" thickBot="1">
      <c r="A196" s="38" t="s">
        <v>7</v>
      </c>
      <c r="B196" s="38" t="s">
        <v>282</v>
      </c>
      <c r="C196" s="38">
        <v>12</v>
      </c>
      <c r="D196" s="38" t="s">
        <v>283</v>
      </c>
      <c r="E196" s="38" t="s">
        <v>993</v>
      </c>
      <c r="F196" s="38" t="s">
        <v>1322</v>
      </c>
      <c r="G196" s="38" t="s">
        <v>386</v>
      </c>
      <c r="H196" s="38" t="s">
        <v>1323</v>
      </c>
      <c r="I196" s="38" t="s">
        <v>1324</v>
      </c>
      <c r="J196" s="38" t="s">
        <v>289</v>
      </c>
      <c r="K196" s="140" t="s">
        <v>1325</v>
      </c>
      <c r="L196" s="140"/>
      <c r="M196" s="38" t="s">
        <v>14</v>
      </c>
      <c r="N196" s="140" t="s">
        <v>1326</v>
      </c>
      <c r="O196" s="140"/>
      <c r="P196" s="38" t="s">
        <v>309</v>
      </c>
      <c r="Q196" s="140" t="s">
        <v>309</v>
      </c>
      <c r="R196" s="140"/>
      <c r="S196" s="38" t="s">
        <v>309</v>
      </c>
      <c r="T196" s="38" t="s">
        <v>14</v>
      </c>
    </row>
    <row r="197" spans="1:20" ht="41.4" thickBot="1">
      <c r="A197" s="38" t="s">
        <v>7</v>
      </c>
      <c r="B197" s="38" t="s">
        <v>282</v>
      </c>
      <c r="C197" s="38">
        <v>34</v>
      </c>
      <c r="D197" s="38" t="s">
        <v>283</v>
      </c>
      <c r="E197" s="38" t="s">
        <v>391</v>
      </c>
      <c r="F197" s="38" t="s">
        <v>1175</v>
      </c>
      <c r="G197" s="38" t="s">
        <v>304</v>
      </c>
      <c r="H197" s="38" t="s">
        <v>1176</v>
      </c>
      <c r="I197" s="38" t="s">
        <v>1177</v>
      </c>
      <c r="J197" s="38" t="s">
        <v>289</v>
      </c>
      <c r="K197" s="140" t="s">
        <v>395</v>
      </c>
      <c r="L197" s="140"/>
      <c r="M197" s="38" t="s">
        <v>14</v>
      </c>
      <c r="N197" s="140" t="s">
        <v>2467</v>
      </c>
      <c r="O197" s="140"/>
      <c r="P197" s="38" t="s">
        <v>309</v>
      </c>
      <c r="Q197" s="140" t="s">
        <v>309</v>
      </c>
      <c r="R197" s="140"/>
      <c r="S197" s="38" t="s">
        <v>309</v>
      </c>
      <c r="T197" s="38" t="s">
        <v>14</v>
      </c>
    </row>
    <row r="198" spans="1:20" ht="31.2" thickBot="1">
      <c r="A198" s="38" t="s">
        <v>7</v>
      </c>
      <c r="B198" s="38" t="s">
        <v>282</v>
      </c>
      <c r="C198" s="38">
        <v>38</v>
      </c>
      <c r="D198" s="38" t="s">
        <v>283</v>
      </c>
      <c r="E198" s="38" t="s">
        <v>454</v>
      </c>
      <c r="F198" s="38" t="s">
        <v>1669</v>
      </c>
      <c r="G198" s="38" t="s">
        <v>296</v>
      </c>
      <c r="H198" s="38" t="s">
        <v>1670</v>
      </c>
      <c r="I198" s="38" t="s">
        <v>1671</v>
      </c>
      <c r="J198" s="38" t="s">
        <v>289</v>
      </c>
      <c r="K198" s="140" t="s">
        <v>1672</v>
      </c>
      <c r="L198" s="140"/>
      <c r="M198" s="38" t="s">
        <v>331</v>
      </c>
      <c r="N198" s="140" t="s">
        <v>13</v>
      </c>
      <c r="O198" s="140"/>
      <c r="P198" s="38" t="s">
        <v>1673</v>
      </c>
      <c r="Q198" s="140" t="s">
        <v>14</v>
      </c>
      <c r="R198" s="140"/>
      <c r="S198" s="38" t="s">
        <v>375</v>
      </c>
      <c r="T198" s="38" t="s">
        <v>331</v>
      </c>
    </row>
    <row r="199" spans="1:20" ht="31.2" thickBot="1">
      <c r="A199" s="38" t="s">
        <v>7</v>
      </c>
      <c r="B199" s="38" t="s">
        <v>282</v>
      </c>
      <c r="C199" s="38">
        <v>23</v>
      </c>
      <c r="D199" s="38" t="s">
        <v>283</v>
      </c>
      <c r="E199" s="38" t="s">
        <v>572</v>
      </c>
      <c r="F199" s="38" t="s">
        <v>1117</v>
      </c>
      <c r="G199" s="38" t="s">
        <v>304</v>
      </c>
      <c r="H199" s="38" t="s">
        <v>1118</v>
      </c>
      <c r="I199" s="38" t="s">
        <v>1119</v>
      </c>
      <c r="J199" s="38" t="s">
        <v>289</v>
      </c>
      <c r="K199" s="140" t="s">
        <v>482</v>
      </c>
      <c r="L199" s="140"/>
      <c r="M199" s="38" t="s">
        <v>14</v>
      </c>
      <c r="N199" s="140" t="s">
        <v>1120</v>
      </c>
      <c r="O199" s="140"/>
      <c r="P199" s="38" t="s">
        <v>309</v>
      </c>
      <c r="Q199" s="140" t="s">
        <v>309</v>
      </c>
      <c r="R199" s="140"/>
      <c r="S199" s="38" t="s">
        <v>309</v>
      </c>
      <c r="T199" s="38" t="s">
        <v>14</v>
      </c>
    </row>
    <row r="200" spans="1:20" ht="31.2" thickBot="1">
      <c r="A200" s="38" t="s">
        <v>7</v>
      </c>
      <c r="B200" s="38" t="s">
        <v>282</v>
      </c>
      <c r="C200" s="38">
        <v>37</v>
      </c>
      <c r="D200" s="38" t="s">
        <v>283</v>
      </c>
      <c r="E200" s="38" t="s">
        <v>1623</v>
      </c>
      <c r="F200" s="38" t="s">
        <v>1767</v>
      </c>
      <c r="G200" s="38" t="s">
        <v>386</v>
      </c>
      <c r="H200" s="38" t="s">
        <v>1768</v>
      </c>
      <c r="I200" s="38" t="s">
        <v>1769</v>
      </c>
      <c r="J200" s="38" t="s">
        <v>289</v>
      </c>
      <c r="K200" s="140" t="s">
        <v>1770</v>
      </c>
      <c r="L200" s="140"/>
      <c r="M200" s="38" t="s">
        <v>14</v>
      </c>
      <c r="N200" s="140" t="s">
        <v>291</v>
      </c>
      <c r="O200" s="140"/>
      <c r="P200" s="38" t="s">
        <v>309</v>
      </c>
      <c r="Q200" s="140" t="s">
        <v>309</v>
      </c>
      <c r="R200" s="140"/>
      <c r="S200" s="38" t="s">
        <v>309</v>
      </c>
      <c r="T200" s="38" t="s">
        <v>14</v>
      </c>
    </row>
    <row r="201" spans="1:20" ht="31.2" thickBot="1">
      <c r="A201" s="38" t="s">
        <v>7</v>
      </c>
      <c r="B201" s="38" t="s">
        <v>282</v>
      </c>
      <c r="C201" s="38" t="s">
        <v>309</v>
      </c>
      <c r="D201" s="38" t="s">
        <v>742</v>
      </c>
      <c r="E201" s="38" t="s">
        <v>282</v>
      </c>
      <c r="F201" s="38" t="s">
        <v>1003</v>
      </c>
      <c r="G201" s="38" t="s">
        <v>1004</v>
      </c>
      <c r="H201" s="38" t="s">
        <v>1005</v>
      </c>
      <c r="I201" s="38" t="s">
        <v>1006</v>
      </c>
      <c r="J201" s="38" t="s">
        <v>289</v>
      </c>
      <c r="K201" s="140" t="s">
        <v>469</v>
      </c>
      <c r="L201" s="140"/>
      <c r="M201" s="38" t="s">
        <v>14</v>
      </c>
      <c r="N201" s="140" t="s">
        <v>1007</v>
      </c>
      <c r="O201" s="140"/>
      <c r="P201" s="38" t="s">
        <v>309</v>
      </c>
      <c r="Q201" s="140" t="s">
        <v>309</v>
      </c>
      <c r="R201" s="140"/>
      <c r="S201" s="38" t="s">
        <v>309</v>
      </c>
      <c r="T201" s="38" t="s">
        <v>14</v>
      </c>
    </row>
    <row r="202" spans="1:20" ht="31.2" thickBot="1">
      <c r="A202" s="38" t="s">
        <v>7</v>
      </c>
      <c r="B202" s="38" t="s">
        <v>282</v>
      </c>
      <c r="C202" s="38">
        <v>10</v>
      </c>
      <c r="D202" s="38" t="s">
        <v>283</v>
      </c>
      <c r="E202" s="38" t="s">
        <v>499</v>
      </c>
      <c r="F202" s="38" t="s">
        <v>500</v>
      </c>
      <c r="G202" s="38" t="s">
        <v>296</v>
      </c>
      <c r="H202" s="38" t="s">
        <v>501</v>
      </c>
      <c r="I202" s="38" t="s">
        <v>502</v>
      </c>
      <c r="J202" s="38" t="s">
        <v>289</v>
      </c>
      <c r="K202" s="140" t="s">
        <v>503</v>
      </c>
      <c r="L202" s="140"/>
      <c r="M202" s="38" t="s">
        <v>331</v>
      </c>
      <c r="N202" s="140" t="s">
        <v>13</v>
      </c>
      <c r="O202" s="140"/>
      <c r="P202" s="38" t="s">
        <v>504</v>
      </c>
      <c r="Q202" s="140" t="s">
        <v>14</v>
      </c>
      <c r="R202" s="140"/>
      <c r="S202" s="38" t="s">
        <v>505</v>
      </c>
      <c r="T202" s="38" t="s">
        <v>331</v>
      </c>
    </row>
    <row r="203" spans="1:20" ht="31.2" thickBot="1">
      <c r="A203" s="38" t="s">
        <v>7</v>
      </c>
      <c r="B203" s="38" t="s">
        <v>282</v>
      </c>
      <c r="C203" s="38">
        <v>14</v>
      </c>
      <c r="D203" s="38" t="s">
        <v>283</v>
      </c>
      <c r="E203" s="38" t="s">
        <v>577</v>
      </c>
      <c r="F203" s="38" t="s">
        <v>578</v>
      </c>
      <c r="G203" s="38" t="s">
        <v>286</v>
      </c>
      <c r="H203" s="38" t="s">
        <v>579</v>
      </c>
      <c r="I203" s="38" t="s">
        <v>580</v>
      </c>
      <c r="J203" s="38" t="s">
        <v>289</v>
      </c>
      <c r="K203" s="140" t="s">
        <v>581</v>
      </c>
      <c r="L203" s="140"/>
      <c r="M203" s="38" t="s">
        <v>14</v>
      </c>
      <c r="N203" s="140" t="s">
        <v>582</v>
      </c>
      <c r="O203" s="140"/>
      <c r="P203" s="38" t="s">
        <v>581</v>
      </c>
      <c r="Q203" s="140" t="s">
        <v>14</v>
      </c>
      <c r="R203" s="140"/>
      <c r="S203" s="38" t="s">
        <v>583</v>
      </c>
      <c r="T203" s="38" t="s">
        <v>14</v>
      </c>
    </row>
    <row r="204" spans="1:20" ht="31.2" thickBot="1">
      <c r="A204" s="38" t="s">
        <v>7</v>
      </c>
      <c r="B204" s="38" t="s">
        <v>282</v>
      </c>
      <c r="C204" s="38">
        <v>15</v>
      </c>
      <c r="D204" s="38" t="s">
        <v>283</v>
      </c>
      <c r="E204" s="38" t="s">
        <v>1227</v>
      </c>
      <c r="F204" s="38" t="s">
        <v>2484</v>
      </c>
      <c r="G204" s="38" t="s">
        <v>386</v>
      </c>
      <c r="H204" s="38" t="s">
        <v>2485</v>
      </c>
      <c r="I204" s="38" t="s">
        <v>2486</v>
      </c>
      <c r="J204" s="38" t="s">
        <v>289</v>
      </c>
      <c r="K204" s="140" t="s">
        <v>588</v>
      </c>
      <c r="L204" s="140"/>
      <c r="M204" s="38" t="s">
        <v>14</v>
      </c>
      <c r="N204" s="140" t="s">
        <v>840</v>
      </c>
      <c r="O204" s="140"/>
      <c r="P204" s="38" t="s">
        <v>309</v>
      </c>
      <c r="Q204" s="140" t="s">
        <v>309</v>
      </c>
      <c r="R204" s="140"/>
      <c r="S204" s="38" t="s">
        <v>309</v>
      </c>
      <c r="T204" s="38" t="s">
        <v>14</v>
      </c>
    </row>
    <row r="205" spans="1:20" ht="31.2" thickBot="1">
      <c r="A205" s="38" t="s">
        <v>7</v>
      </c>
      <c r="B205" s="38" t="s">
        <v>282</v>
      </c>
      <c r="C205" s="38">
        <v>18</v>
      </c>
      <c r="D205" s="38" t="s">
        <v>283</v>
      </c>
      <c r="E205" s="38" t="s">
        <v>311</v>
      </c>
      <c r="F205" s="38" t="s">
        <v>1565</v>
      </c>
      <c r="G205" s="38" t="s">
        <v>304</v>
      </c>
      <c r="H205" s="38" t="s">
        <v>1566</v>
      </c>
      <c r="I205" s="38" t="s">
        <v>1567</v>
      </c>
      <c r="J205" s="38" t="s">
        <v>289</v>
      </c>
      <c r="K205" s="140" t="s">
        <v>1222</v>
      </c>
      <c r="L205" s="140"/>
      <c r="M205" s="38" t="s">
        <v>14</v>
      </c>
      <c r="N205" s="140" t="s">
        <v>1483</v>
      </c>
      <c r="O205" s="140"/>
      <c r="P205" s="38" t="s">
        <v>309</v>
      </c>
      <c r="Q205" s="140" t="s">
        <v>309</v>
      </c>
      <c r="R205" s="140"/>
      <c r="S205" s="38" t="s">
        <v>309</v>
      </c>
      <c r="T205" s="38" t="s">
        <v>14</v>
      </c>
    </row>
    <row r="206" spans="1:20" ht="31.2" thickBot="1">
      <c r="A206" s="38" t="s">
        <v>7</v>
      </c>
      <c r="B206" s="38" t="s">
        <v>282</v>
      </c>
      <c r="C206" s="38">
        <v>18</v>
      </c>
      <c r="D206" s="38" t="s">
        <v>283</v>
      </c>
      <c r="E206" s="38" t="s">
        <v>973</v>
      </c>
      <c r="F206" s="38" t="s">
        <v>974</v>
      </c>
      <c r="G206" s="38" t="s">
        <v>296</v>
      </c>
      <c r="H206" s="38" t="s">
        <v>975</v>
      </c>
      <c r="I206" s="38" t="s">
        <v>976</v>
      </c>
      <c r="J206" s="38" t="s">
        <v>289</v>
      </c>
      <c r="K206" s="140" t="s">
        <v>977</v>
      </c>
      <c r="L206" s="140"/>
      <c r="M206" s="38" t="s">
        <v>331</v>
      </c>
      <c r="N206" s="140" t="s">
        <v>13</v>
      </c>
      <c r="O206" s="140"/>
      <c r="P206" s="38" t="s">
        <v>977</v>
      </c>
      <c r="Q206" s="140" t="s">
        <v>2180</v>
      </c>
      <c r="R206" s="140"/>
      <c r="S206" s="38" t="s">
        <v>13</v>
      </c>
      <c r="T206" s="38" t="s">
        <v>331</v>
      </c>
    </row>
    <row r="207" spans="1:20" ht="31.2" thickBot="1">
      <c r="A207" s="38" t="s">
        <v>7</v>
      </c>
      <c r="B207" s="38" t="s">
        <v>282</v>
      </c>
      <c r="C207" s="38">
        <v>6</v>
      </c>
      <c r="D207" s="38" t="s">
        <v>283</v>
      </c>
      <c r="E207" s="38" t="s">
        <v>561</v>
      </c>
      <c r="F207" s="38" t="s">
        <v>1561</v>
      </c>
      <c r="G207" s="38" t="s">
        <v>304</v>
      </c>
      <c r="H207" s="38" t="s">
        <v>1562</v>
      </c>
      <c r="I207" s="38" t="s">
        <v>1563</v>
      </c>
      <c r="J207" s="38" t="s">
        <v>289</v>
      </c>
      <c r="K207" s="140" t="s">
        <v>469</v>
      </c>
      <c r="L207" s="140"/>
      <c r="M207" s="38" t="s">
        <v>14</v>
      </c>
      <c r="N207" s="140" t="s">
        <v>1564</v>
      </c>
      <c r="O207" s="140"/>
      <c r="P207" s="38" t="s">
        <v>309</v>
      </c>
      <c r="Q207" s="140" t="s">
        <v>309</v>
      </c>
      <c r="R207" s="140"/>
      <c r="S207" s="38" t="s">
        <v>309</v>
      </c>
      <c r="T207" s="38" t="s">
        <v>14</v>
      </c>
    </row>
    <row r="208" spans="1:20" ht="31.2" thickBot="1">
      <c r="A208" s="38" t="s">
        <v>7</v>
      </c>
      <c r="B208" s="38" t="s">
        <v>282</v>
      </c>
      <c r="C208" s="38">
        <v>22</v>
      </c>
      <c r="D208" s="38" t="s">
        <v>283</v>
      </c>
      <c r="E208" s="38" t="s">
        <v>1808</v>
      </c>
      <c r="F208" s="38" t="s">
        <v>2238</v>
      </c>
      <c r="G208" s="38" t="s">
        <v>304</v>
      </c>
      <c r="H208" s="38" t="s">
        <v>2239</v>
      </c>
      <c r="I208" s="38" t="s">
        <v>2240</v>
      </c>
      <c r="J208" s="38" t="s">
        <v>289</v>
      </c>
      <c r="K208" s="140" t="s">
        <v>300</v>
      </c>
      <c r="L208" s="140"/>
      <c r="M208" s="38" t="s">
        <v>14</v>
      </c>
      <c r="N208" s="140" t="s">
        <v>301</v>
      </c>
      <c r="O208" s="140"/>
      <c r="P208" s="38" t="s">
        <v>309</v>
      </c>
      <c r="Q208" s="140" t="s">
        <v>309</v>
      </c>
      <c r="R208" s="140"/>
      <c r="S208" s="38" t="s">
        <v>309</v>
      </c>
      <c r="T208" s="38" t="s">
        <v>14</v>
      </c>
    </row>
    <row r="209" spans="1:20" ht="31.2" thickBot="1">
      <c r="A209" s="38" t="s">
        <v>7</v>
      </c>
      <c r="B209" s="38" t="s">
        <v>282</v>
      </c>
      <c r="C209" s="38">
        <v>7</v>
      </c>
      <c r="D209" s="38" t="s">
        <v>283</v>
      </c>
      <c r="E209" s="38" t="s">
        <v>1282</v>
      </c>
      <c r="F209" s="38" t="s">
        <v>1283</v>
      </c>
      <c r="G209" s="38" t="s">
        <v>386</v>
      </c>
      <c r="H209" s="38" t="s">
        <v>1284</v>
      </c>
      <c r="I209" s="38" t="s">
        <v>1285</v>
      </c>
      <c r="J209" s="38" t="s">
        <v>289</v>
      </c>
      <c r="K209" s="140" t="s">
        <v>1244</v>
      </c>
      <c r="L209" s="140"/>
      <c r="M209" s="38" t="s">
        <v>14</v>
      </c>
      <c r="N209" s="140" t="s">
        <v>1286</v>
      </c>
      <c r="O209" s="140"/>
      <c r="P209" s="38" t="s">
        <v>309</v>
      </c>
      <c r="Q209" s="140" t="s">
        <v>309</v>
      </c>
      <c r="R209" s="140"/>
      <c r="S209" s="38" t="s">
        <v>309</v>
      </c>
      <c r="T209" s="38" t="s">
        <v>14</v>
      </c>
    </row>
    <row r="210" spans="1:20" ht="51.6" thickBot="1">
      <c r="A210" s="38" t="s">
        <v>7</v>
      </c>
      <c r="B210" s="38" t="s">
        <v>282</v>
      </c>
      <c r="C210" s="38">
        <v>21</v>
      </c>
      <c r="D210" s="38" t="s">
        <v>283</v>
      </c>
      <c r="E210" s="38" t="s">
        <v>603</v>
      </c>
      <c r="F210" s="38" t="s">
        <v>1613</v>
      </c>
      <c r="G210" s="38" t="s">
        <v>386</v>
      </c>
      <c r="H210" s="38" t="s">
        <v>1614</v>
      </c>
      <c r="I210" s="38" t="s">
        <v>1615</v>
      </c>
      <c r="J210" s="38" t="s">
        <v>289</v>
      </c>
      <c r="K210" s="140" t="s">
        <v>1430</v>
      </c>
      <c r="L210" s="140"/>
      <c r="M210" s="38" t="s">
        <v>14</v>
      </c>
      <c r="N210" s="140" t="s">
        <v>1616</v>
      </c>
      <c r="O210" s="140"/>
      <c r="P210" s="38" t="s">
        <v>309</v>
      </c>
      <c r="Q210" s="140" t="s">
        <v>309</v>
      </c>
      <c r="R210" s="140"/>
      <c r="S210" s="38" t="s">
        <v>309</v>
      </c>
      <c r="T210" s="38" t="s">
        <v>14</v>
      </c>
    </row>
    <row r="211" spans="1:20" ht="31.2" thickBot="1">
      <c r="A211" s="38" t="s">
        <v>7</v>
      </c>
      <c r="B211" s="38" t="s">
        <v>282</v>
      </c>
      <c r="C211" s="38">
        <v>19</v>
      </c>
      <c r="D211" s="38" t="s">
        <v>283</v>
      </c>
      <c r="E211" s="38" t="s">
        <v>1291</v>
      </c>
      <c r="F211" s="38" t="s">
        <v>1736</v>
      </c>
      <c r="G211" s="38" t="s">
        <v>296</v>
      </c>
      <c r="H211" s="38" t="s">
        <v>1737</v>
      </c>
      <c r="I211" s="38" t="s">
        <v>1738</v>
      </c>
      <c r="J211" s="38" t="s">
        <v>289</v>
      </c>
      <c r="K211" s="140" t="s">
        <v>1739</v>
      </c>
      <c r="L211" s="140"/>
      <c r="M211" s="38" t="s">
        <v>14</v>
      </c>
      <c r="N211" s="140" t="s">
        <v>1740</v>
      </c>
      <c r="O211" s="140"/>
      <c r="P211" s="38" t="s">
        <v>1741</v>
      </c>
      <c r="Q211" s="140" t="s">
        <v>14</v>
      </c>
      <c r="R211" s="140"/>
      <c r="S211" s="38" t="s">
        <v>1742</v>
      </c>
      <c r="T211" s="38" t="s">
        <v>14</v>
      </c>
    </row>
    <row r="212" spans="1:20" ht="31.2" thickBot="1">
      <c r="A212" s="38" t="s">
        <v>7</v>
      </c>
      <c r="B212" s="38" t="s">
        <v>282</v>
      </c>
      <c r="C212" s="38">
        <v>23</v>
      </c>
      <c r="D212" s="38" t="s">
        <v>283</v>
      </c>
      <c r="E212" s="38" t="s">
        <v>876</v>
      </c>
      <c r="F212" s="38" t="s">
        <v>877</v>
      </c>
      <c r="G212" s="38" t="s">
        <v>296</v>
      </c>
      <c r="H212" s="38" t="s">
        <v>878</v>
      </c>
      <c r="I212" s="38" t="s">
        <v>879</v>
      </c>
      <c r="J212" s="38" t="s">
        <v>289</v>
      </c>
      <c r="K212" s="140" t="s">
        <v>469</v>
      </c>
      <c r="L212" s="140"/>
      <c r="M212" s="38" t="s">
        <v>14</v>
      </c>
      <c r="N212" s="140" t="s">
        <v>880</v>
      </c>
      <c r="O212" s="140"/>
      <c r="P212" s="38" t="s">
        <v>469</v>
      </c>
      <c r="Q212" s="140" t="s">
        <v>14</v>
      </c>
      <c r="R212" s="140"/>
      <c r="S212" s="38" t="s">
        <v>669</v>
      </c>
      <c r="T212" s="38" t="s">
        <v>14</v>
      </c>
    </row>
    <row r="213" spans="1:20" ht="31.2" thickBot="1">
      <c r="A213" s="38" t="s">
        <v>7</v>
      </c>
      <c r="B213" s="38" t="s">
        <v>282</v>
      </c>
      <c r="C213" s="38">
        <v>29</v>
      </c>
      <c r="D213" s="38" t="s">
        <v>283</v>
      </c>
      <c r="E213" s="38" t="s">
        <v>2535</v>
      </c>
      <c r="F213" s="38" t="s">
        <v>2590</v>
      </c>
      <c r="G213" s="38" t="s">
        <v>304</v>
      </c>
      <c r="H213" s="38" t="s">
        <v>2591</v>
      </c>
      <c r="I213" s="38" t="s">
        <v>2592</v>
      </c>
      <c r="J213" s="38" t="s">
        <v>289</v>
      </c>
      <c r="K213" s="140" t="s">
        <v>1770</v>
      </c>
      <c r="L213" s="140"/>
      <c r="M213" s="38" t="s">
        <v>14</v>
      </c>
      <c r="N213" s="140" t="s">
        <v>2593</v>
      </c>
      <c r="O213" s="140"/>
      <c r="P213" s="38" t="s">
        <v>309</v>
      </c>
      <c r="Q213" s="140" t="s">
        <v>309</v>
      </c>
      <c r="R213" s="140"/>
      <c r="S213" s="38" t="s">
        <v>309</v>
      </c>
      <c r="T213" s="38" t="s">
        <v>14</v>
      </c>
    </row>
    <row r="214" spans="1:20" ht="41.4" thickBot="1">
      <c r="A214" s="38" t="s">
        <v>7</v>
      </c>
      <c r="B214" s="38" t="s">
        <v>282</v>
      </c>
      <c r="C214" s="38" t="s">
        <v>309</v>
      </c>
      <c r="D214" s="38" t="s">
        <v>742</v>
      </c>
      <c r="E214" s="38" t="s">
        <v>282</v>
      </c>
      <c r="F214" s="38" t="s">
        <v>743</v>
      </c>
      <c r="G214" s="38" t="s">
        <v>744</v>
      </c>
      <c r="H214" s="38" t="s">
        <v>745</v>
      </c>
      <c r="I214" s="38" t="s">
        <v>746</v>
      </c>
      <c r="J214" s="38" t="s">
        <v>289</v>
      </c>
      <c r="K214" s="140" t="s">
        <v>747</v>
      </c>
      <c r="L214" s="140"/>
      <c r="M214" s="38" t="s">
        <v>14</v>
      </c>
      <c r="N214" s="140" t="s">
        <v>748</v>
      </c>
      <c r="O214" s="140"/>
      <c r="P214" s="38" t="s">
        <v>309</v>
      </c>
      <c r="Q214" s="140" t="s">
        <v>309</v>
      </c>
      <c r="R214" s="140"/>
      <c r="S214" s="38" t="s">
        <v>309</v>
      </c>
      <c r="T214" s="38" t="s">
        <v>14</v>
      </c>
    </row>
    <row r="215" spans="1:20" ht="31.2" thickBot="1">
      <c r="A215" s="38" t="s">
        <v>7</v>
      </c>
      <c r="B215" s="38" t="s">
        <v>282</v>
      </c>
      <c r="C215" s="38">
        <v>25</v>
      </c>
      <c r="D215" s="38" t="s">
        <v>283</v>
      </c>
      <c r="E215" s="38" t="s">
        <v>685</v>
      </c>
      <c r="F215" s="38" t="s">
        <v>2054</v>
      </c>
      <c r="G215" s="38" t="s">
        <v>304</v>
      </c>
      <c r="H215" s="38" t="s">
        <v>2055</v>
      </c>
      <c r="I215" s="38" t="s">
        <v>2056</v>
      </c>
      <c r="J215" s="38" t="s">
        <v>289</v>
      </c>
      <c r="K215" s="140" t="s">
        <v>691</v>
      </c>
      <c r="L215" s="140"/>
      <c r="M215" s="38" t="s">
        <v>14</v>
      </c>
      <c r="N215" s="140" t="s">
        <v>2057</v>
      </c>
      <c r="O215" s="140"/>
      <c r="P215" s="38" t="s">
        <v>309</v>
      </c>
      <c r="Q215" s="140" t="s">
        <v>309</v>
      </c>
      <c r="R215" s="140"/>
      <c r="S215" s="38" t="s">
        <v>309</v>
      </c>
      <c r="T215" s="38" t="s">
        <v>14</v>
      </c>
    </row>
    <row r="216" spans="1:20" ht="31.2" thickBot="1">
      <c r="A216" s="38" t="s">
        <v>7</v>
      </c>
      <c r="B216" s="38" t="s">
        <v>282</v>
      </c>
      <c r="C216" s="38">
        <v>7</v>
      </c>
      <c r="D216" s="38" t="s">
        <v>283</v>
      </c>
      <c r="E216" s="38" t="s">
        <v>813</v>
      </c>
      <c r="F216" s="38" t="s">
        <v>2594</v>
      </c>
      <c r="G216" s="38" t="s">
        <v>296</v>
      </c>
      <c r="H216" s="38" t="s">
        <v>2595</v>
      </c>
      <c r="I216" s="38" t="s">
        <v>2596</v>
      </c>
      <c r="J216" s="38" t="s">
        <v>289</v>
      </c>
      <c r="K216" s="140" t="s">
        <v>2597</v>
      </c>
      <c r="L216" s="140"/>
      <c r="M216" s="38" t="s">
        <v>2598</v>
      </c>
      <c r="N216" s="140" t="s">
        <v>13</v>
      </c>
      <c r="O216" s="140"/>
      <c r="P216" s="38" t="s">
        <v>2597</v>
      </c>
      <c r="Q216" s="140" t="s">
        <v>2598</v>
      </c>
      <c r="R216" s="140"/>
      <c r="S216" s="38" t="s">
        <v>13</v>
      </c>
      <c r="T216" s="38" t="s">
        <v>310</v>
      </c>
    </row>
    <row r="217" spans="1:20" ht="31.2" thickBot="1">
      <c r="A217" s="38" t="s">
        <v>7</v>
      </c>
      <c r="B217" s="38" t="s">
        <v>282</v>
      </c>
      <c r="C217" s="38">
        <v>22</v>
      </c>
      <c r="D217" s="38" t="s">
        <v>283</v>
      </c>
      <c r="E217" s="38" t="s">
        <v>1808</v>
      </c>
      <c r="F217" s="38" t="s">
        <v>2040</v>
      </c>
      <c r="G217" s="38" t="s">
        <v>296</v>
      </c>
      <c r="H217" s="38" t="s">
        <v>2041</v>
      </c>
      <c r="I217" s="38" t="s">
        <v>2042</v>
      </c>
      <c r="J217" s="38" t="s">
        <v>289</v>
      </c>
      <c r="K217" s="140" t="s">
        <v>1149</v>
      </c>
      <c r="L217" s="140"/>
      <c r="M217" s="38" t="s">
        <v>14</v>
      </c>
      <c r="N217" s="140" t="s">
        <v>2043</v>
      </c>
      <c r="O217" s="140"/>
      <c r="P217" s="38" t="s">
        <v>1345</v>
      </c>
      <c r="Q217" s="140" t="s">
        <v>14</v>
      </c>
      <c r="R217" s="140"/>
      <c r="S217" s="38" t="s">
        <v>381</v>
      </c>
      <c r="T217" s="38" t="s">
        <v>14</v>
      </c>
    </row>
    <row r="218" spans="1:20" ht="41.4" thickBot="1">
      <c r="A218" s="38" t="s">
        <v>7</v>
      </c>
      <c r="B218" s="38" t="s">
        <v>282</v>
      </c>
      <c r="C218" s="38">
        <v>1</v>
      </c>
      <c r="D218" s="38" t="s">
        <v>283</v>
      </c>
      <c r="E218" s="38" t="s">
        <v>284</v>
      </c>
      <c r="F218" s="38" t="s">
        <v>759</v>
      </c>
      <c r="G218" s="38" t="s">
        <v>386</v>
      </c>
      <c r="H218" s="38" t="s">
        <v>760</v>
      </c>
      <c r="I218" s="38" t="s">
        <v>761</v>
      </c>
      <c r="J218" s="38" t="s">
        <v>289</v>
      </c>
      <c r="K218" s="140" t="s">
        <v>762</v>
      </c>
      <c r="L218" s="140"/>
      <c r="M218" s="38" t="s">
        <v>14</v>
      </c>
      <c r="N218" s="140" t="s">
        <v>763</v>
      </c>
      <c r="O218" s="140"/>
      <c r="P218" s="38" t="s">
        <v>309</v>
      </c>
      <c r="Q218" s="140" t="s">
        <v>309</v>
      </c>
      <c r="R218" s="140"/>
      <c r="S218" s="38" t="s">
        <v>309</v>
      </c>
      <c r="T218" s="38" t="s">
        <v>14</v>
      </c>
    </row>
    <row r="219" spans="1:20" ht="31.2" thickBot="1">
      <c r="A219" s="38" t="s">
        <v>7</v>
      </c>
      <c r="B219" s="38" t="s">
        <v>282</v>
      </c>
      <c r="C219" s="38">
        <v>28</v>
      </c>
      <c r="D219" s="38" t="s">
        <v>283</v>
      </c>
      <c r="E219" s="38" t="s">
        <v>430</v>
      </c>
      <c r="F219" s="38" t="s">
        <v>431</v>
      </c>
      <c r="G219" s="38" t="s">
        <v>296</v>
      </c>
      <c r="H219" s="38" t="s">
        <v>432</v>
      </c>
      <c r="I219" s="38" t="s">
        <v>433</v>
      </c>
      <c r="J219" s="38" t="s">
        <v>289</v>
      </c>
      <c r="K219" s="140" t="s">
        <v>434</v>
      </c>
      <c r="L219" s="140"/>
      <c r="M219" s="38" t="s">
        <v>14</v>
      </c>
      <c r="N219" s="140" t="s">
        <v>435</v>
      </c>
      <c r="O219" s="140"/>
      <c r="P219" s="38" t="s">
        <v>436</v>
      </c>
      <c r="Q219" s="140" t="s">
        <v>14</v>
      </c>
      <c r="R219" s="140"/>
      <c r="S219" s="38" t="s">
        <v>375</v>
      </c>
      <c r="T219" s="38" t="s">
        <v>14</v>
      </c>
    </row>
    <row r="220" spans="1:20" ht="31.2" thickBot="1">
      <c r="A220" s="38" t="s">
        <v>7</v>
      </c>
      <c r="B220" s="38" t="s">
        <v>282</v>
      </c>
      <c r="C220" s="38">
        <v>25</v>
      </c>
      <c r="D220" s="38" t="s">
        <v>283</v>
      </c>
      <c r="E220" s="38" t="s">
        <v>766</v>
      </c>
      <c r="F220" s="38" t="s">
        <v>767</v>
      </c>
      <c r="G220" s="38" t="s">
        <v>296</v>
      </c>
      <c r="H220" s="38" t="s">
        <v>768</v>
      </c>
      <c r="I220" s="38" t="s">
        <v>769</v>
      </c>
      <c r="J220" s="38" t="s">
        <v>289</v>
      </c>
      <c r="K220" s="140" t="s">
        <v>770</v>
      </c>
      <c r="L220" s="140"/>
      <c r="M220" s="38" t="s">
        <v>331</v>
      </c>
      <c r="N220" s="140" t="s">
        <v>13</v>
      </c>
      <c r="O220" s="140"/>
      <c r="P220" s="38" t="s">
        <v>416</v>
      </c>
      <c r="Q220" s="140" t="s">
        <v>2180</v>
      </c>
      <c r="R220" s="140"/>
      <c r="S220" s="38" t="s">
        <v>13</v>
      </c>
      <c r="T220" s="38" t="s">
        <v>331</v>
      </c>
    </row>
    <row r="221" spans="1:20" ht="31.2" thickBot="1">
      <c r="A221" s="38" t="s">
        <v>7</v>
      </c>
      <c r="B221" s="38" t="s">
        <v>282</v>
      </c>
      <c r="C221" s="38">
        <v>42</v>
      </c>
      <c r="D221" s="38" t="s">
        <v>283</v>
      </c>
      <c r="E221" s="38" t="s">
        <v>518</v>
      </c>
      <c r="F221" s="38" t="s">
        <v>841</v>
      </c>
      <c r="G221" s="38" t="s">
        <v>286</v>
      </c>
      <c r="H221" s="38" t="s">
        <v>842</v>
      </c>
      <c r="I221" s="38" t="s">
        <v>843</v>
      </c>
      <c r="J221" s="38" t="s">
        <v>289</v>
      </c>
      <c r="K221" s="140" t="s">
        <v>844</v>
      </c>
      <c r="L221" s="140"/>
      <c r="M221" s="38" t="s">
        <v>331</v>
      </c>
      <c r="N221" s="140" t="s">
        <v>13</v>
      </c>
      <c r="O221" s="140"/>
      <c r="P221" s="38" t="s">
        <v>844</v>
      </c>
      <c r="Q221" s="140" t="s">
        <v>2180</v>
      </c>
      <c r="R221" s="140"/>
      <c r="S221" s="38" t="s">
        <v>13</v>
      </c>
      <c r="T221" s="38" t="s">
        <v>331</v>
      </c>
    </row>
    <row r="222" spans="1:20" ht="41.4" thickBot="1">
      <c r="A222" s="38" t="s">
        <v>7</v>
      </c>
      <c r="B222" s="38" t="s">
        <v>282</v>
      </c>
      <c r="C222" s="38">
        <v>14</v>
      </c>
      <c r="D222" s="38" t="s">
        <v>283</v>
      </c>
      <c r="E222" s="38" t="s">
        <v>356</v>
      </c>
      <c r="F222" s="38" t="s">
        <v>999</v>
      </c>
      <c r="G222" s="38" t="s">
        <v>296</v>
      </c>
      <c r="H222" s="38" t="s">
        <v>1000</v>
      </c>
      <c r="I222" s="38" t="s">
        <v>1001</v>
      </c>
      <c r="J222" s="38" t="s">
        <v>289</v>
      </c>
      <c r="K222" s="140" t="s">
        <v>360</v>
      </c>
      <c r="L222" s="140"/>
      <c r="M222" s="38" t="s">
        <v>331</v>
      </c>
      <c r="N222" s="140" t="s">
        <v>13</v>
      </c>
      <c r="O222" s="140"/>
      <c r="P222" s="38" t="s">
        <v>416</v>
      </c>
      <c r="Q222" s="140" t="s">
        <v>14</v>
      </c>
      <c r="R222" s="140"/>
      <c r="S222" s="38" t="s">
        <v>1002</v>
      </c>
      <c r="T222" s="38" t="s">
        <v>331</v>
      </c>
    </row>
    <row r="223" spans="1:20" ht="31.2" thickBot="1">
      <c r="A223" s="38" t="s">
        <v>7</v>
      </c>
      <c r="B223" s="38" t="s">
        <v>282</v>
      </c>
      <c r="C223" s="38">
        <v>33</v>
      </c>
      <c r="D223" s="38" t="s">
        <v>283</v>
      </c>
      <c r="E223" s="38" t="s">
        <v>859</v>
      </c>
      <c r="F223" s="38" t="s">
        <v>1557</v>
      </c>
      <c r="G223" s="38" t="s">
        <v>304</v>
      </c>
      <c r="H223" s="38" t="s">
        <v>1558</v>
      </c>
      <c r="I223" s="38" t="s">
        <v>1559</v>
      </c>
      <c r="J223" s="38" t="s">
        <v>289</v>
      </c>
      <c r="K223" s="140" t="s">
        <v>325</v>
      </c>
      <c r="L223" s="140"/>
      <c r="M223" s="38" t="s">
        <v>14</v>
      </c>
      <c r="N223" s="140" t="s">
        <v>1560</v>
      </c>
      <c r="O223" s="140"/>
      <c r="P223" s="38" t="s">
        <v>309</v>
      </c>
      <c r="Q223" s="140" t="s">
        <v>309</v>
      </c>
      <c r="R223" s="140"/>
      <c r="S223" s="38" t="s">
        <v>309</v>
      </c>
      <c r="T223" s="38" t="s">
        <v>14</v>
      </c>
    </row>
    <row r="224" spans="1:20" ht="31.2" thickBot="1">
      <c r="A224" s="38" t="s">
        <v>7</v>
      </c>
      <c r="B224" s="38" t="s">
        <v>282</v>
      </c>
      <c r="C224" s="38">
        <v>31</v>
      </c>
      <c r="D224" s="38" t="s">
        <v>283</v>
      </c>
      <c r="E224" s="38" t="s">
        <v>405</v>
      </c>
      <c r="F224" s="38" t="s">
        <v>406</v>
      </c>
      <c r="G224" s="38" t="s">
        <v>286</v>
      </c>
      <c r="H224" s="38" t="s">
        <v>407</v>
      </c>
      <c r="I224" s="38" t="s">
        <v>408</v>
      </c>
      <c r="J224" s="38" t="s">
        <v>289</v>
      </c>
      <c r="K224" s="140" t="s">
        <v>317</v>
      </c>
      <c r="L224" s="140"/>
      <c r="M224" s="38" t="s">
        <v>14</v>
      </c>
      <c r="N224" s="140" t="s">
        <v>409</v>
      </c>
      <c r="O224" s="140"/>
      <c r="P224" s="38" t="s">
        <v>317</v>
      </c>
      <c r="Q224" s="140" t="s">
        <v>14</v>
      </c>
      <c r="R224" s="140"/>
      <c r="S224" s="38" t="s">
        <v>410</v>
      </c>
      <c r="T224" s="38" t="s">
        <v>14</v>
      </c>
    </row>
    <row r="225" spans="1:20" ht="31.2" thickBot="1">
      <c r="A225" s="38" t="s">
        <v>7</v>
      </c>
      <c r="B225" s="38" t="s">
        <v>282</v>
      </c>
      <c r="C225" s="38">
        <v>28</v>
      </c>
      <c r="D225" s="38" t="s">
        <v>283</v>
      </c>
      <c r="E225" s="38" t="s">
        <v>1501</v>
      </c>
      <c r="F225" s="38" t="s">
        <v>1502</v>
      </c>
      <c r="G225" s="38" t="s">
        <v>304</v>
      </c>
      <c r="H225" s="38" t="s">
        <v>1503</v>
      </c>
      <c r="I225" s="38" t="s">
        <v>1504</v>
      </c>
      <c r="J225" s="38" t="s">
        <v>289</v>
      </c>
      <c r="K225" s="140" t="s">
        <v>540</v>
      </c>
      <c r="L225" s="140"/>
      <c r="M225" s="38" t="s">
        <v>2542</v>
      </c>
      <c r="N225" s="140" t="s">
        <v>13</v>
      </c>
      <c r="O225" s="140"/>
      <c r="P225" s="38" t="s">
        <v>309</v>
      </c>
      <c r="Q225" s="140" t="s">
        <v>309</v>
      </c>
      <c r="R225" s="140"/>
      <c r="S225" s="38" t="s">
        <v>309</v>
      </c>
      <c r="T225" s="38" t="s">
        <v>310</v>
      </c>
    </row>
    <row r="226" spans="1:20" ht="31.2" thickBot="1">
      <c r="A226" s="38" t="s">
        <v>7</v>
      </c>
      <c r="B226" s="38" t="s">
        <v>282</v>
      </c>
      <c r="C226" s="38">
        <v>10</v>
      </c>
      <c r="D226" s="38" t="s">
        <v>283</v>
      </c>
      <c r="E226" s="38" t="s">
        <v>2599</v>
      </c>
      <c r="F226" s="38" t="s">
        <v>2600</v>
      </c>
      <c r="G226" s="38" t="s">
        <v>386</v>
      </c>
      <c r="H226" s="38" t="s">
        <v>2601</v>
      </c>
      <c r="I226" s="38" t="s">
        <v>2602</v>
      </c>
      <c r="J226" s="38" t="s">
        <v>289</v>
      </c>
      <c r="K226" s="140" t="s">
        <v>2603</v>
      </c>
      <c r="L226" s="140"/>
      <c r="M226" s="38" t="s">
        <v>14</v>
      </c>
      <c r="N226" s="140" t="s">
        <v>2604</v>
      </c>
      <c r="O226" s="140"/>
      <c r="P226" s="38" t="s">
        <v>309</v>
      </c>
      <c r="Q226" s="140" t="s">
        <v>309</v>
      </c>
      <c r="R226" s="140"/>
      <c r="S226" s="38" t="s">
        <v>309</v>
      </c>
      <c r="T226" s="38" t="s">
        <v>14</v>
      </c>
    </row>
    <row r="227" spans="1:20" ht="31.2" thickBot="1">
      <c r="A227" s="38" t="s">
        <v>7</v>
      </c>
      <c r="B227" s="38" t="s">
        <v>282</v>
      </c>
      <c r="C227" s="38">
        <v>14</v>
      </c>
      <c r="D227" s="38" t="s">
        <v>283</v>
      </c>
      <c r="E227" s="38" t="s">
        <v>2605</v>
      </c>
      <c r="F227" s="38" t="s">
        <v>2606</v>
      </c>
      <c r="G227" s="38" t="s">
        <v>386</v>
      </c>
      <c r="H227" s="38" t="s">
        <v>2607</v>
      </c>
      <c r="I227" s="38" t="s">
        <v>2608</v>
      </c>
      <c r="J227" s="38" t="s">
        <v>289</v>
      </c>
      <c r="K227" s="140" t="s">
        <v>2609</v>
      </c>
      <c r="L227" s="140"/>
      <c r="M227" s="38" t="s">
        <v>753</v>
      </c>
      <c r="N227" s="140" t="s">
        <v>13</v>
      </c>
      <c r="O227" s="140"/>
      <c r="P227" s="38" t="s">
        <v>309</v>
      </c>
      <c r="Q227" s="140" t="s">
        <v>309</v>
      </c>
      <c r="R227" s="140"/>
      <c r="S227" s="38" t="s">
        <v>309</v>
      </c>
      <c r="T227" s="38" t="s">
        <v>310</v>
      </c>
    </row>
    <row r="228" spans="1:20" ht="31.2" thickBot="1">
      <c r="A228" s="38" t="s">
        <v>7</v>
      </c>
      <c r="B228" s="38" t="s">
        <v>282</v>
      </c>
      <c r="C228" s="38">
        <v>25</v>
      </c>
      <c r="D228" s="38" t="s">
        <v>283</v>
      </c>
      <c r="E228" s="38" t="s">
        <v>685</v>
      </c>
      <c r="F228" s="38" t="s">
        <v>902</v>
      </c>
      <c r="G228" s="38" t="s">
        <v>386</v>
      </c>
      <c r="H228" s="38" t="s">
        <v>903</v>
      </c>
      <c r="I228" s="38" t="s">
        <v>904</v>
      </c>
      <c r="J228" s="38" t="s">
        <v>289</v>
      </c>
      <c r="K228" s="140" t="s">
        <v>325</v>
      </c>
      <c r="L228" s="140"/>
      <c r="M228" s="38" t="s">
        <v>331</v>
      </c>
      <c r="N228" s="140" t="s">
        <v>13</v>
      </c>
      <c r="O228" s="140"/>
      <c r="P228" s="38" t="s">
        <v>309</v>
      </c>
      <c r="Q228" s="140" t="s">
        <v>309</v>
      </c>
      <c r="R228" s="140"/>
      <c r="S228" s="38" t="s">
        <v>309</v>
      </c>
      <c r="T228" s="38" t="s">
        <v>331</v>
      </c>
    </row>
    <row r="229" spans="1:20" ht="31.2" thickBot="1">
      <c r="A229" s="38" t="s">
        <v>7</v>
      </c>
      <c r="B229" s="38" t="s">
        <v>282</v>
      </c>
      <c r="C229" s="38">
        <v>16</v>
      </c>
      <c r="D229" s="38" t="s">
        <v>283</v>
      </c>
      <c r="E229" s="38" t="s">
        <v>1020</v>
      </c>
      <c r="F229" s="38" t="s">
        <v>1021</v>
      </c>
      <c r="G229" s="38" t="s">
        <v>386</v>
      </c>
      <c r="H229" s="38" t="s">
        <v>1022</v>
      </c>
      <c r="I229" s="38" t="s">
        <v>1023</v>
      </c>
      <c r="J229" s="38" t="s">
        <v>289</v>
      </c>
      <c r="K229" s="140" t="s">
        <v>1024</v>
      </c>
      <c r="L229" s="140"/>
      <c r="M229" s="38" t="s">
        <v>14</v>
      </c>
      <c r="N229" s="140" t="s">
        <v>1025</v>
      </c>
      <c r="O229" s="140"/>
      <c r="P229" s="38" t="s">
        <v>309</v>
      </c>
      <c r="Q229" s="140" t="s">
        <v>309</v>
      </c>
      <c r="R229" s="140"/>
      <c r="S229" s="38" t="s">
        <v>309</v>
      </c>
      <c r="T229" s="38" t="s">
        <v>14</v>
      </c>
    </row>
    <row r="230" spans="1:20" ht="31.2" thickBot="1">
      <c r="A230" s="38" t="s">
        <v>7</v>
      </c>
      <c r="B230" s="38" t="s">
        <v>282</v>
      </c>
      <c r="C230" s="38">
        <v>37</v>
      </c>
      <c r="D230" s="38" t="s">
        <v>283</v>
      </c>
      <c r="E230" s="38" t="s">
        <v>1145</v>
      </c>
      <c r="F230" s="38" t="s">
        <v>1763</v>
      </c>
      <c r="G230" s="38" t="s">
        <v>296</v>
      </c>
      <c r="H230" s="38" t="s">
        <v>1764</v>
      </c>
      <c r="I230" s="38" t="s">
        <v>1765</v>
      </c>
      <c r="J230" s="38" t="s">
        <v>289</v>
      </c>
      <c r="K230" s="140" t="s">
        <v>588</v>
      </c>
      <c r="L230" s="140"/>
      <c r="M230" s="38" t="s">
        <v>14</v>
      </c>
      <c r="N230" s="140" t="s">
        <v>293</v>
      </c>
      <c r="O230" s="140"/>
      <c r="P230" s="38" t="s">
        <v>588</v>
      </c>
      <c r="Q230" s="140" t="s">
        <v>14</v>
      </c>
      <c r="R230" s="140"/>
      <c r="S230" s="38" t="s">
        <v>1766</v>
      </c>
      <c r="T230" s="38" t="s">
        <v>14</v>
      </c>
    </row>
    <row r="231" spans="1:20" ht="41.4" thickBot="1">
      <c r="A231" s="38" t="s">
        <v>7</v>
      </c>
      <c r="B231" s="38" t="s">
        <v>282</v>
      </c>
      <c r="C231" s="38">
        <v>1</v>
      </c>
      <c r="D231" s="38" t="s">
        <v>283</v>
      </c>
      <c r="E231" s="38" t="s">
        <v>730</v>
      </c>
      <c r="F231" s="38" t="s">
        <v>2100</v>
      </c>
      <c r="G231" s="38" t="s">
        <v>286</v>
      </c>
      <c r="H231" s="38" t="s">
        <v>2101</v>
      </c>
      <c r="I231" s="38" t="s">
        <v>2102</v>
      </c>
      <c r="J231" s="38" t="s">
        <v>289</v>
      </c>
      <c r="K231" s="140" t="s">
        <v>2103</v>
      </c>
      <c r="L231" s="140"/>
      <c r="M231" s="38" t="s">
        <v>331</v>
      </c>
      <c r="N231" s="140" t="s">
        <v>13</v>
      </c>
      <c r="O231" s="140"/>
      <c r="P231" s="38" t="s">
        <v>416</v>
      </c>
      <c r="Q231" s="140" t="s">
        <v>2180</v>
      </c>
      <c r="R231" s="140"/>
      <c r="S231" s="38" t="s">
        <v>13</v>
      </c>
      <c r="T231" s="38" t="s">
        <v>331</v>
      </c>
    </row>
    <row r="232" spans="1:20" ht="31.2" thickBot="1">
      <c r="A232" s="38" t="s">
        <v>7</v>
      </c>
      <c r="B232" s="38" t="s">
        <v>282</v>
      </c>
      <c r="C232" s="38">
        <v>16</v>
      </c>
      <c r="D232" s="38" t="s">
        <v>283</v>
      </c>
      <c r="E232" s="38" t="s">
        <v>1020</v>
      </c>
      <c r="F232" s="38" t="s">
        <v>1021</v>
      </c>
      <c r="G232" s="38" t="s">
        <v>304</v>
      </c>
      <c r="H232" s="38" t="s">
        <v>1022</v>
      </c>
      <c r="I232" s="38" t="s">
        <v>1023</v>
      </c>
      <c r="J232" s="38" t="s">
        <v>289</v>
      </c>
      <c r="K232" s="140" t="s">
        <v>1024</v>
      </c>
      <c r="L232" s="140"/>
      <c r="M232" s="38" t="s">
        <v>14</v>
      </c>
      <c r="N232" s="140" t="s">
        <v>1025</v>
      </c>
      <c r="O232" s="140"/>
      <c r="P232" s="38" t="s">
        <v>309</v>
      </c>
      <c r="Q232" s="140" t="s">
        <v>309</v>
      </c>
      <c r="R232" s="140"/>
      <c r="S232" s="38" t="s">
        <v>309</v>
      </c>
      <c r="T232" s="38" t="s">
        <v>14</v>
      </c>
    </row>
    <row r="233" spans="1:20" ht="41.4" thickBot="1">
      <c r="A233" s="38" t="s">
        <v>7</v>
      </c>
      <c r="B233" s="38" t="s">
        <v>282</v>
      </c>
      <c r="C233" s="38">
        <v>21</v>
      </c>
      <c r="D233" s="38" t="s">
        <v>283</v>
      </c>
      <c r="E233" s="38" t="s">
        <v>1026</v>
      </c>
      <c r="F233" s="38" t="s">
        <v>1800</v>
      </c>
      <c r="G233" s="38" t="s">
        <v>304</v>
      </c>
      <c r="H233" s="38" t="s">
        <v>1801</v>
      </c>
      <c r="I233" s="38" t="s">
        <v>1802</v>
      </c>
      <c r="J233" s="38" t="s">
        <v>289</v>
      </c>
      <c r="K233" s="140" t="s">
        <v>469</v>
      </c>
      <c r="L233" s="140"/>
      <c r="M233" s="38" t="s">
        <v>14</v>
      </c>
      <c r="N233" s="140" t="s">
        <v>1803</v>
      </c>
      <c r="O233" s="140"/>
      <c r="P233" s="38" t="s">
        <v>309</v>
      </c>
      <c r="Q233" s="140" t="s">
        <v>309</v>
      </c>
      <c r="R233" s="140"/>
      <c r="S233" s="38" t="s">
        <v>309</v>
      </c>
      <c r="T233" s="38" t="s">
        <v>14</v>
      </c>
    </row>
    <row r="234" spans="1:20" ht="31.2" thickBot="1">
      <c r="A234" s="38" t="s">
        <v>7</v>
      </c>
      <c r="B234" s="38" t="s">
        <v>282</v>
      </c>
      <c r="C234" s="38">
        <v>39</v>
      </c>
      <c r="D234" s="38" t="s">
        <v>283</v>
      </c>
      <c r="E234" s="38" t="s">
        <v>632</v>
      </c>
      <c r="F234" s="38" t="s">
        <v>1970</v>
      </c>
      <c r="G234" s="38" t="s">
        <v>386</v>
      </c>
      <c r="H234" s="38" t="s">
        <v>1971</v>
      </c>
      <c r="I234" s="38" t="s">
        <v>1972</v>
      </c>
      <c r="J234" s="38" t="s">
        <v>289</v>
      </c>
      <c r="K234" s="140" t="s">
        <v>539</v>
      </c>
      <c r="L234" s="140"/>
      <c r="M234" s="38" t="s">
        <v>14</v>
      </c>
      <c r="N234" s="140" t="s">
        <v>2610</v>
      </c>
      <c r="O234" s="140"/>
      <c r="P234" s="38" t="s">
        <v>309</v>
      </c>
      <c r="Q234" s="140" t="s">
        <v>309</v>
      </c>
      <c r="R234" s="140"/>
      <c r="S234" s="38" t="s">
        <v>309</v>
      </c>
      <c r="T234" s="38" t="s">
        <v>14</v>
      </c>
    </row>
    <row r="235" spans="1:20" ht="41.4" thickBot="1">
      <c r="A235" s="38" t="s">
        <v>7</v>
      </c>
      <c r="B235" s="38" t="s">
        <v>282</v>
      </c>
      <c r="C235" s="38">
        <v>7</v>
      </c>
      <c r="D235" s="38" t="s">
        <v>283</v>
      </c>
      <c r="E235" s="38" t="s">
        <v>2611</v>
      </c>
      <c r="F235" s="38" t="s">
        <v>2612</v>
      </c>
      <c r="G235" s="38" t="s">
        <v>304</v>
      </c>
      <c r="H235" s="38" t="s">
        <v>2613</v>
      </c>
      <c r="I235" s="38" t="s">
        <v>2614</v>
      </c>
      <c r="J235" s="38" t="s">
        <v>289</v>
      </c>
      <c r="K235" s="140" t="s">
        <v>540</v>
      </c>
      <c r="L235" s="140"/>
      <c r="M235" s="38" t="s">
        <v>2542</v>
      </c>
      <c r="N235" s="140" t="s">
        <v>13</v>
      </c>
      <c r="O235" s="140"/>
      <c r="P235" s="38" t="s">
        <v>309</v>
      </c>
      <c r="Q235" s="140" t="s">
        <v>309</v>
      </c>
      <c r="R235" s="140"/>
      <c r="S235" s="38" t="s">
        <v>309</v>
      </c>
      <c r="T235" s="38" t="s">
        <v>310</v>
      </c>
    </row>
    <row r="236" spans="1:20" ht="31.2" thickBot="1">
      <c r="A236" s="38" t="s">
        <v>7</v>
      </c>
      <c r="B236" s="38" t="s">
        <v>282</v>
      </c>
      <c r="C236" s="38">
        <v>15</v>
      </c>
      <c r="D236" s="38" t="s">
        <v>283</v>
      </c>
      <c r="E236" s="38" t="s">
        <v>1227</v>
      </c>
      <c r="F236" s="38" t="s">
        <v>1228</v>
      </c>
      <c r="G236" s="38" t="s">
        <v>304</v>
      </c>
      <c r="H236" s="38" t="s">
        <v>1229</v>
      </c>
      <c r="I236" s="38" t="s">
        <v>1230</v>
      </c>
      <c r="J236" s="38" t="s">
        <v>289</v>
      </c>
      <c r="K236" s="140" t="s">
        <v>977</v>
      </c>
      <c r="L236" s="140"/>
      <c r="M236" s="38" t="s">
        <v>331</v>
      </c>
      <c r="N236" s="140" t="s">
        <v>13</v>
      </c>
      <c r="O236" s="140"/>
      <c r="P236" s="38" t="s">
        <v>309</v>
      </c>
      <c r="Q236" s="140" t="s">
        <v>309</v>
      </c>
      <c r="R236" s="140"/>
      <c r="S236" s="38" t="s">
        <v>309</v>
      </c>
      <c r="T236" s="38" t="s">
        <v>331</v>
      </c>
    </row>
    <row r="237" spans="1:20" ht="41.4" thickBot="1">
      <c r="A237" s="38" t="s">
        <v>7</v>
      </c>
      <c r="B237" s="38" t="s">
        <v>282</v>
      </c>
      <c r="C237" s="38">
        <v>23</v>
      </c>
      <c r="D237" s="38" t="s">
        <v>283</v>
      </c>
      <c r="E237" s="38" t="s">
        <v>876</v>
      </c>
      <c r="F237" s="38" t="s">
        <v>1150</v>
      </c>
      <c r="G237" s="38" t="s">
        <v>304</v>
      </c>
      <c r="H237" s="38" t="s">
        <v>1151</v>
      </c>
      <c r="I237" s="38" t="s">
        <v>1152</v>
      </c>
      <c r="J237" s="38" t="s">
        <v>343</v>
      </c>
      <c r="K237" s="140" t="s">
        <v>1104</v>
      </c>
      <c r="L237" s="140"/>
      <c r="M237" s="38" t="s">
        <v>1105</v>
      </c>
      <c r="N237" s="140" t="s">
        <v>13</v>
      </c>
      <c r="O237" s="140"/>
      <c r="P237" s="38" t="s">
        <v>309</v>
      </c>
      <c r="Q237" s="140" t="s">
        <v>309</v>
      </c>
      <c r="R237" s="140"/>
      <c r="S237" s="38" t="s">
        <v>309</v>
      </c>
      <c r="T237" s="38" t="s">
        <v>310</v>
      </c>
    </row>
    <row r="238" spans="1:20" ht="41.4" thickBot="1">
      <c r="A238" s="38" t="s">
        <v>7</v>
      </c>
      <c r="B238" s="38" t="s">
        <v>282</v>
      </c>
      <c r="C238" s="38">
        <v>39</v>
      </c>
      <c r="D238" s="38" t="s">
        <v>283</v>
      </c>
      <c r="E238" s="38" t="s">
        <v>442</v>
      </c>
      <c r="F238" s="38" t="s">
        <v>1098</v>
      </c>
      <c r="G238" s="38" t="s">
        <v>286</v>
      </c>
      <c r="H238" s="38" t="s">
        <v>1099</v>
      </c>
      <c r="I238" s="38" t="s">
        <v>1100</v>
      </c>
      <c r="J238" s="38" t="s">
        <v>289</v>
      </c>
      <c r="K238" s="140" t="s">
        <v>395</v>
      </c>
      <c r="L238" s="140"/>
      <c r="M238" s="38" t="s">
        <v>331</v>
      </c>
      <c r="N238" s="140" t="s">
        <v>13</v>
      </c>
      <c r="O238" s="140"/>
      <c r="P238" s="38" t="s">
        <v>395</v>
      </c>
      <c r="Q238" s="140" t="s">
        <v>2180</v>
      </c>
      <c r="R238" s="140"/>
      <c r="S238" s="38" t="s">
        <v>13</v>
      </c>
      <c r="T238" s="38" t="s">
        <v>331</v>
      </c>
    </row>
    <row r="239" spans="1:20" ht="31.2" thickBot="1">
      <c r="A239" s="38" t="s">
        <v>7</v>
      </c>
      <c r="B239" s="38" t="s">
        <v>282</v>
      </c>
      <c r="C239" s="38">
        <v>10</v>
      </c>
      <c r="D239" s="38" t="s">
        <v>283</v>
      </c>
      <c r="E239" s="38" t="s">
        <v>835</v>
      </c>
      <c r="F239" s="38" t="s">
        <v>1839</v>
      </c>
      <c r="G239" s="38" t="s">
        <v>296</v>
      </c>
      <c r="H239" s="38" t="s">
        <v>1840</v>
      </c>
      <c r="I239" s="38" t="s">
        <v>1841</v>
      </c>
      <c r="J239" s="38" t="s">
        <v>343</v>
      </c>
      <c r="K239" s="140" t="s">
        <v>1842</v>
      </c>
      <c r="L239" s="140"/>
      <c r="M239" s="38" t="s">
        <v>14</v>
      </c>
      <c r="N239" s="140" t="s">
        <v>840</v>
      </c>
      <c r="O239" s="140"/>
      <c r="P239" s="38" t="s">
        <v>1843</v>
      </c>
      <c r="Q239" s="140" t="s">
        <v>14</v>
      </c>
      <c r="R239" s="140"/>
      <c r="S239" s="38" t="s">
        <v>1844</v>
      </c>
      <c r="T239" s="38" t="s">
        <v>14</v>
      </c>
    </row>
    <row r="240" spans="1:20" ht="41.4" thickBot="1">
      <c r="A240" s="38" t="s">
        <v>7</v>
      </c>
      <c r="B240" s="38" t="s">
        <v>282</v>
      </c>
      <c r="C240" s="38">
        <v>9</v>
      </c>
      <c r="D240" s="38" t="s">
        <v>283</v>
      </c>
      <c r="E240" s="38" t="s">
        <v>897</v>
      </c>
      <c r="F240" s="38" t="s">
        <v>898</v>
      </c>
      <c r="G240" s="38" t="s">
        <v>386</v>
      </c>
      <c r="H240" s="38" t="s">
        <v>899</v>
      </c>
      <c r="I240" s="38" t="s">
        <v>900</v>
      </c>
      <c r="J240" s="38" t="s">
        <v>289</v>
      </c>
      <c r="K240" s="140" t="s">
        <v>434</v>
      </c>
      <c r="L240" s="140"/>
      <c r="M240" s="38" t="s">
        <v>14</v>
      </c>
      <c r="N240" s="140" t="s">
        <v>901</v>
      </c>
      <c r="O240" s="140"/>
      <c r="P240" s="38" t="s">
        <v>309</v>
      </c>
      <c r="Q240" s="140" t="s">
        <v>309</v>
      </c>
      <c r="R240" s="140"/>
      <c r="S240" s="38" t="s">
        <v>309</v>
      </c>
      <c r="T240" s="38" t="s">
        <v>14</v>
      </c>
    </row>
    <row r="241" spans="1:20" ht="31.2" thickBot="1">
      <c r="A241" s="38" t="s">
        <v>7</v>
      </c>
      <c r="B241" s="38" t="s">
        <v>282</v>
      </c>
      <c r="C241" s="38">
        <v>1</v>
      </c>
      <c r="D241" s="38" t="s">
        <v>283</v>
      </c>
      <c r="E241" s="38" t="s">
        <v>799</v>
      </c>
      <c r="F241" s="38" t="s">
        <v>1231</v>
      </c>
      <c r="G241" s="38" t="s">
        <v>286</v>
      </c>
      <c r="H241" s="38" t="s">
        <v>1232</v>
      </c>
      <c r="I241" s="38" t="s">
        <v>1233</v>
      </c>
      <c r="J241" s="38" t="s">
        <v>289</v>
      </c>
      <c r="K241" s="140" t="s">
        <v>728</v>
      </c>
      <c r="L241" s="140"/>
      <c r="M241" s="38" t="s">
        <v>14</v>
      </c>
      <c r="N241" s="140" t="s">
        <v>484</v>
      </c>
      <c r="O241" s="140"/>
      <c r="P241" s="38" t="s">
        <v>1234</v>
      </c>
      <c r="Q241" s="140" t="s">
        <v>14</v>
      </c>
      <c r="R241" s="140"/>
      <c r="S241" s="38" t="s">
        <v>1235</v>
      </c>
      <c r="T241" s="38" t="s">
        <v>14</v>
      </c>
    </row>
    <row r="242" spans="1:20" ht="31.2" thickBot="1">
      <c r="A242" s="38" t="s">
        <v>7</v>
      </c>
      <c r="B242" s="38" t="s">
        <v>282</v>
      </c>
      <c r="C242" s="38">
        <v>10</v>
      </c>
      <c r="D242" s="38" t="s">
        <v>283</v>
      </c>
      <c r="E242" s="38" t="s">
        <v>1178</v>
      </c>
      <c r="F242" s="38" t="s">
        <v>1316</v>
      </c>
      <c r="G242" s="38" t="s">
        <v>286</v>
      </c>
      <c r="H242" s="38" t="s">
        <v>1317</v>
      </c>
      <c r="I242" s="38" t="s">
        <v>1318</v>
      </c>
      <c r="J242" s="38" t="s">
        <v>289</v>
      </c>
      <c r="K242" s="140" t="s">
        <v>403</v>
      </c>
      <c r="L242" s="140"/>
      <c r="M242" s="38" t="s">
        <v>14</v>
      </c>
      <c r="N242" s="140" t="s">
        <v>1319</v>
      </c>
      <c r="O242" s="140"/>
      <c r="P242" s="38" t="s">
        <v>1320</v>
      </c>
      <c r="Q242" s="140" t="s">
        <v>14</v>
      </c>
      <c r="R242" s="140"/>
      <c r="S242" s="38" t="s">
        <v>1321</v>
      </c>
      <c r="T242" s="38" t="s">
        <v>14</v>
      </c>
    </row>
    <row r="243" spans="1:20" ht="31.2" thickBot="1">
      <c r="A243" s="38" t="s">
        <v>7</v>
      </c>
      <c r="B243" s="38" t="s">
        <v>282</v>
      </c>
      <c r="C243" s="38">
        <v>13</v>
      </c>
      <c r="D243" s="38" t="s">
        <v>283</v>
      </c>
      <c r="E243" s="38" t="s">
        <v>302</v>
      </c>
      <c r="F243" s="38" t="s">
        <v>303</v>
      </c>
      <c r="G243" s="38" t="s">
        <v>304</v>
      </c>
      <c r="H243" s="38" t="s">
        <v>305</v>
      </c>
      <c r="I243" s="38" t="s">
        <v>306</v>
      </c>
      <c r="J243" s="38" t="s">
        <v>289</v>
      </c>
      <c r="K243" s="140" t="s">
        <v>307</v>
      </c>
      <c r="L243" s="140"/>
      <c r="M243" s="38" t="s">
        <v>308</v>
      </c>
      <c r="N243" s="140" t="s">
        <v>13</v>
      </c>
      <c r="O243" s="140"/>
      <c r="P243" s="38" t="s">
        <v>309</v>
      </c>
      <c r="Q243" s="140" t="s">
        <v>309</v>
      </c>
      <c r="R243" s="140"/>
      <c r="S243" s="38" t="s">
        <v>309</v>
      </c>
      <c r="T243" s="38" t="s">
        <v>310</v>
      </c>
    </row>
    <row r="244" spans="1:20" ht="31.2" thickBot="1">
      <c r="A244" s="38" t="s">
        <v>7</v>
      </c>
      <c r="B244" s="38" t="s">
        <v>282</v>
      </c>
      <c r="C244" s="38">
        <v>13</v>
      </c>
      <c r="D244" s="38" t="s">
        <v>283</v>
      </c>
      <c r="E244" s="38" t="s">
        <v>259</v>
      </c>
      <c r="F244" s="38" t="s">
        <v>2136</v>
      </c>
      <c r="G244" s="38" t="s">
        <v>296</v>
      </c>
      <c r="H244" s="38" t="s">
        <v>2137</v>
      </c>
      <c r="I244" s="38" t="s">
        <v>2138</v>
      </c>
      <c r="J244" s="38" t="s">
        <v>289</v>
      </c>
      <c r="K244" s="140" t="s">
        <v>1302</v>
      </c>
      <c r="L244" s="140"/>
      <c r="M244" s="38" t="s">
        <v>14</v>
      </c>
      <c r="N244" s="140" t="s">
        <v>324</v>
      </c>
      <c r="O244" s="140"/>
      <c r="P244" s="38" t="s">
        <v>382</v>
      </c>
      <c r="Q244" s="140" t="s">
        <v>14</v>
      </c>
      <c r="R244" s="140"/>
      <c r="S244" s="38" t="s">
        <v>932</v>
      </c>
      <c r="T244" s="38" t="s">
        <v>14</v>
      </c>
    </row>
    <row r="245" spans="1:20" ht="31.2" thickBot="1">
      <c r="A245" s="38" t="s">
        <v>7</v>
      </c>
      <c r="B245" s="38" t="s">
        <v>282</v>
      </c>
      <c r="C245" s="38">
        <v>22</v>
      </c>
      <c r="D245" s="38" t="s">
        <v>283</v>
      </c>
      <c r="E245" s="38" t="s">
        <v>485</v>
      </c>
      <c r="F245" s="38" t="s">
        <v>1785</v>
      </c>
      <c r="G245" s="38" t="s">
        <v>304</v>
      </c>
      <c r="H245" s="38" t="s">
        <v>1786</v>
      </c>
      <c r="I245" s="38" t="s">
        <v>1787</v>
      </c>
      <c r="J245" s="38" t="s">
        <v>343</v>
      </c>
      <c r="K245" s="140" t="s">
        <v>1788</v>
      </c>
      <c r="L245" s="140"/>
      <c r="M245" s="38" t="s">
        <v>14</v>
      </c>
      <c r="N245" s="140" t="s">
        <v>1789</v>
      </c>
      <c r="O245" s="140"/>
      <c r="P245" s="38" t="s">
        <v>309</v>
      </c>
      <c r="Q245" s="140" t="s">
        <v>309</v>
      </c>
      <c r="R245" s="140"/>
      <c r="S245" s="38" t="s">
        <v>309</v>
      </c>
      <c r="T245" s="38" t="s">
        <v>14</v>
      </c>
    </row>
    <row r="246" spans="1:20" ht="41.4" thickBot="1">
      <c r="A246" s="38" t="s">
        <v>7</v>
      </c>
      <c r="B246" s="38" t="s">
        <v>282</v>
      </c>
      <c r="C246" s="38">
        <v>24</v>
      </c>
      <c r="D246" s="38" t="s">
        <v>283</v>
      </c>
      <c r="E246" s="38" t="s">
        <v>411</v>
      </c>
      <c r="F246" s="38" t="s">
        <v>1121</v>
      </c>
      <c r="G246" s="38" t="s">
        <v>386</v>
      </c>
      <c r="H246" s="38" t="s">
        <v>1122</v>
      </c>
      <c r="I246" s="38" t="s">
        <v>1123</v>
      </c>
      <c r="J246" s="38" t="s">
        <v>343</v>
      </c>
      <c r="K246" s="140" t="s">
        <v>1124</v>
      </c>
      <c r="L246" s="140"/>
      <c r="M246" s="38" t="s">
        <v>14</v>
      </c>
      <c r="N246" s="140" t="s">
        <v>2615</v>
      </c>
      <c r="O246" s="140"/>
      <c r="P246" s="38" t="s">
        <v>309</v>
      </c>
      <c r="Q246" s="140" t="s">
        <v>309</v>
      </c>
      <c r="R246" s="140"/>
      <c r="S246" s="38" t="s">
        <v>309</v>
      </c>
      <c r="T246" s="38" t="s">
        <v>14</v>
      </c>
    </row>
    <row r="247" spans="1:20" ht="41.4" thickBot="1">
      <c r="A247" s="38" t="s">
        <v>7</v>
      </c>
      <c r="B247" s="38" t="s">
        <v>282</v>
      </c>
      <c r="C247" s="38">
        <v>24</v>
      </c>
      <c r="D247" s="38" t="s">
        <v>283</v>
      </c>
      <c r="E247" s="38" t="s">
        <v>411</v>
      </c>
      <c r="F247" s="38" t="s">
        <v>1121</v>
      </c>
      <c r="G247" s="38" t="s">
        <v>304</v>
      </c>
      <c r="H247" s="38" t="s">
        <v>1122</v>
      </c>
      <c r="I247" s="38" t="s">
        <v>1123</v>
      </c>
      <c r="J247" s="38" t="s">
        <v>343</v>
      </c>
      <c r="K247" s="140" t="s">
        <v>1124</v>
      </c>
      <c r="L247" s="140"/>
      <c r="M247" s="38" t="s">
        <v>14</v>
      </c>
      <c r="N247" s="140" t="s">
        <v>2615</v>
      </c>
      <c r="O247" s="140"/>
      <c r="P247" s="38" t="s">
        <v>309</v>
      </c>
      <c r="Q247" s="140" t="s">
        <v>309</v>
      </c>
      <c r="R247" s="140"/>
      <c r="S247" s="38" t="s">
        <v>309</v>
      </c>
      <c r="T247" s="38" t="s">
        <v>14</v>
      </c>
    </row>
    <row r="248" spans="1:20" ht="31.2" thickBot="1">
      <c r="A248" s="38" t="s">
        <v>7</v>
      </c>
      <c r="B248" s="38" t="s">
        <v>282</v>
      </c>
      <c r="C248" s="38">
        <v>29</v>
      </c>
      <c r="D248" s="38" t="s">
        <v>283</v>
      </c>
      <c r="E248" s="38" t="s">
        <v>905</v>
      </c>
      <c r="F248" s="38" t="s">
        <v>1313</v>
      </c>
      <c r="G248" s="38" t="s">
        <v>296</v>
      </c>
      <c r="H248" s="38" t="s">
        <v>1314</v>
      </c>
      <c r="I248" s="38" t="s">
        <v>1315</v>
      </c>
      <c r="J248" s="38" t="s">
        <v>289</v>
      </c>
      <c r="K248" s="140" t="s">
        <v>539</v>
      </c>
      <c r="L248" s="140"/>
      <c r="M248" s="38" t="s">
        <v>331</v>
      </c>
      <c r="N248" s="140" t="s">
        <v>13</v>
      </c>
      <c r="O248" s="140"/>
      <c r="P248" s="38" t="s">
        <v>539</v>
      </c>
      <c r="Q248" s="140" t="s">
        <v>2180</v>
      </c>
      <c r="R248" s="140"/>
      <c r="S248" s="38" t="s">
        <v>13</v>
      </c>
      <c r="T248" s="38" t="s">
        <v>331</v>
      </c>
    </row>
    <row r="249" spans="1:20" ht="31.2" thickBot="1">
      <c r="A249" s="38" t="s">
        <v>7</v>
      </c>
      <c r="B249" s="38" t="s">
        <v>282</v>
      </c>
      <c r="C249" s="38">
        <v>36</v>
      </c>
      <c r="D249" s="38" t="s">
        <v>283</v>
      </c>
      <c r="E249" s="38" t="s">
        <v>2616</v>
      </c>
      <c r="F249" s="38" t="s">
        <v>2617</v>
      </c>
      <c r="G249" s="38" t="s">
        <v>304</v>
      </c>
      <c r="H249" s="38" t="s">
        <v>2618</v>
      </c>
      <c r="I249" s="38" t="s">
        <v>2619</v>
      </c>
      <c r="J249" s="38" t="s">
        <v>289</v>
      </c>
      <c r="K249" s="140" t="s">
        <v>2620</v>
      </c>
      <c r="L249" s="140"/>
      <c r="M249" s="38" t="s">
        <v>2621</v>
      </c>
      <c r="N249" s="140" t="s">
        <v>13</v>
      </c>
      <c r="O249" s="140"/>
      <c r="P249" s="38" t="s">
        <v>309</v>
      </c>
      <c r="Q249" s="140" t="s">
        <v>309</v>
      </c>
      <c r="R249" s="140"/>
      <c r="S249" s="38" t="s">
        <v>309</v>
      </c>
      <c r="T249" s="38" t="s">
        <v>310</v>
      </c>
    </row>
    <row r="250" spans="1:20" ht="41.4" thickBot="1">
      <c r="A250" s="38" t="s">
        <v>7</v>
      </c>
      <c r="B250" s="38" t="s">
        <v>282</v>
      </c>
      <c r="C250" s="38">
        <v>33</v>
      </c>
      <c r="D250" s="38" t="s">
        <v>283</v>
      </c>
      <c r="E250" s="38" t="s">
        <v>859</v>
      </c>
      <c r="F250" s="38" t="s">
        <v>860</v>
      </c>
      <c r="G250" s="38" t="s">
        <v>386</v>
      </c>
      <c r="H250" s="38" t="s">
        <v>861</v>
      </c>
      <c r="I250" s="38" t="s">
        <v>862</v>
      </c>
      <c r="J250" s="38" t="s">
        <v>289</v>
      </c>
      <c r="K250" s="140" t="s">
        <v>434</v>
      </c>
      <c r="L250" s="140"/>
      <c r="M250" s="38" t="s">
        <v>14</v>
      </c>
      <c r="N250" s="140" t="s">
        <v>863</v>
      </c>
      <c r="O250" s="140"/>
      <c r="P250" s="38" t="s">
        <v>309</v>
      </c>
      <c r="Q250" s="140" t="s">
        <v>309</v>
      </c>
      <c r="R250" s="140"/>
      <c r="S250" s="38" t="s">
        <v>309</v>
      </c>
      <c r="T250" s="38" t="s">
        <v>14</v>
      </c>
    </row>
    <row r="251" spans="1:20" ht="31.2" thickBot="1">
      <c r="A251" s="38" t="s">
        <v>7</v>
      </c>
      <c r="B251" s="38" t="s">
        <v>282</v>
      </c>
      <c r="C251" s="38">
        <v>15</v>
      </c>
      <c r="D251" s="38" t="s">
        <v>283</v>
      </c>
      <c r="E251" s="38" t="s">
        <v>1138</v>
      </c>
      <c r="F251" s="38" t="s">
        <v>1454</v>
      </c>
      <c r="G251" s="38" t="s">
        <v>286</v>
      </c>
      <c r="H251" s="38" t="s">
        <v>1455</v>
      </c>
      <c r="I251" s="38" t="s">
        <v>1456</v>
      </c>
      <c r="J251" s="38" t="s">
        <v>289</v>
      </c>
      <c r="K251" s="140" t="s">
        <v>528</v>
      </c>
      <c r="L251" s="140"/>
      <c r="M251" s="38" t="s">
        <v>331</v>
      </c>
      <c r="N251" s="140" t="s">
        <v>13</v>
      </c>
      <c r="O251" s="140"/>
      <c r="P251" s="38" t="s">
        <v>416</v>
      </c>
      <c r="Q251" s="140" t="s">
        <v>2180</v>
      </c>
      <c r="R251" s="140"/>
      <c r="S251" s="38" t="s">
        <v>13</v>
      </c>
      <c r="T251" s="38" t="s">
        <v>331</v>
      </c>
    </row>
    <row r="252" spans="1:20" ht="31.2" thickBot="1">
      <c r="A252" s="38" t="s">
        <v>7</v>
      </c>
      <c r="B252" s="38" t="s">
        <v>282</v>
      </c>
      <c r="C252" s="38">
        <v>30</v>
      </c>
      <c r="D252" s="38" t="s">
        <v>283</v>
      </c>
      <c r="E252" s="38" t="s">
        <v>619</v>
      </c>
      <c r="F252" s="38" t="s">
        <v>1530</v>
      </c>
      <c r="G252" s="38" t="s">
        <v>304</v>
      </c>
      <c r="H252" s="38" t="s">
        <v>1531</v>
      </c>
      <c r="I252" s="38" t="s">
        <v>1532</v>
      </c>
      <c r="J252" s="38" t="s">
        <v>289</v>
      </c>
      <c r="K252" s="140" t="s">
        <v>446</v>
      </c>
      <c r="L252" s="140"/>
      <c r="M252" s="38" t="s">
        <v>14</v>
      </c>
      <c r="N252" s="140" t="s">
        <v>735</v>
      </c>
      <c r="O252" s="140"/>
      <c r="P252" s="38" t="s">
        <v>309</v>
      </c>
      <c r="Q252" s="140" t="s">
        <v>309</v>
      </c>
      <c r="R252" s="140"/>
      <c r="S252" s="38" t="s">
        <v>309</v>
      </c>
      <c r="T252" s="38" t="s">
        <v>14</v>
      </c>
    </row>
    <row r="253" spans="1:20" ht="31.2" thickBot="1">
      <c r="A253" s="38" t="s">
        <v>7</v>
      </c>
      <c r="B253" s="38" t="s">
        <v>282</v>
      </c>
      <c r="C253" s="38">
        <v>5</v>
      </c>
      <c r="D253" s="38" t="s">
        <v>283</v>
      </c>
      <c r="E253" s="38" t="s">
        <v>2070</v>
      </c>
      <c r="F253" s="38" t="s">
        <v>2622</v>
      </c>
      <c r="G253" s="38" t="s">
        <v>304</v>
      </c>
      <c r="H253" s="38" t="s">
        <v>2623</v>
      </c>
      <c r="I253" s="38" t="s">
        <v>2624</v>
      </c>
      <c r="J253" s="38" t="s">
        <v>289</v>
      </c>
      <c r="K253" s="140" t="s">
        <v>2576</v>
      </c>
      <c r="L253" s="140"/>
      <c r="M253" s="38" t="s">
        <v>2577</v>
      </c>
      <c r="N253" s="140" t="s">
        <v>13</v>
      </c>
      <c r="O253" s="140"/>
      <c r="P253" s="38" t="s">
        <v>309</v>
      </c>
      <c r="Q253" s="140" t="s">
        <v>309</v>
      </c>
      <c r="R253" s="140"/>
      <c r="S253" s="38" t="s">
        <v>309</v>
      </c>
      <c r="T253" s="38" t="s">
        <v>310</v>
      </c>
    </row>
    <row r="254" spans="1:20" ht="31.2" thickBot="1">
      <c r="A254" s="38" t="s">
        <v>7</v>
      </c>
      <c r="B254" s="38" t="s">
        <v>282</v>
      </c>
      <c r="C254" s="38">
        <v>16</v>
      </c>
      <c r="D254" s="38" t="s">
        <v>283</v>
      </c>
      <c r="E254" s="38" t="s">
        <v>2170</v>
      </c>
      <c r="F254" s="38" t="s">
        <v>2171</v>
      </c>
      <c r="G254" s="38" t="s">
        <v>386</v>
      </c>
      <c r="H254" s="38" t="s">
        <v>2172</v>
      </c>
      <c r="I254" s="38" t="s">
        <v>2173</v>
      </c>
      <c r="J254" s="38" t="s">
        <v>289</v>
      </c>
      <c r="K254" s="140" t="s">
        <v>1304</v>
      </c>
      <c r="L254" s="140"/>
      <c r="M254" s="38" t="s">
        <v>331</v>
      </c>
      <c r="N254" s="140" t="s">
        <v>13</v>
      </c>
      <c r="O254" s="140"/>
      <c r="P254" s="38" t="s">
        <v>309</v>
      </c>
      <c r="Q254" s="140" t="s">
        <v>309</v>
      </c>
      <c r="R254" s="140"/>
      <c r="S254" s="38" t="s">
        <v>309</v>
      </c>
      <c r="T254" s="38" t="s">
        <v>331</v>
      </c>
    </row>
    <row r="255" spans="1:20" ht="31.2" thickBot="1">
      <c r="A255" s="38" t="s">
        <v>7</v>
      </c>
      <c r="B255" s="38" t="s">
        <v>282</v>
      </c>
      <c r="C255" s="38">
        <v>37</v>
      </c>
      <c r="D255" s="38" t="s">
        <v>283</v>
      </c>
      <c r="E255" s="38" t="s">
        <v>1145</v>
      </c>
      <c r="F255" s="38" t="s">
        <v>1920</v>
      </c>
      <c r="G255" s="38" t="s">
        <v>304</v>
      </c>
      <c r="H255" s="38" t="s">
        <v>1921</v>
      </c>
      <c r="I255" s="38" t="s">
        <v>1922</v>
      </c>
      <c r="J255" s="38" t="s">
        <v>289</v>
      </c>
      <c r="K255" s="140" t="s">
        <v>426</v>
      </c>
      <c r="L255" s="140"/>
      <c r="M255" s="38" t="s">
        <v>14</v>
      </c>
      <c r="N255" s="140" t="s">
        <v>684</v>
      </c>
      <c r="O255" s="140"/>
      <c r="P255" s="38" t="s">
        <v>309</v>
      </c>
      <c r="Q255" s="140" t="s">
        <v>309</v>
      </c>
      <c r="R255" s="140"/>
      <c r="S255" s="38" t="s">
        <v>309</v>
      </c>
      <c r="T255" s="38" t="s">
        <v>14</v>
      </c>
    </row>
    <row r="256" spans="1:20" ht="31.2" thickBot="1">
      <c r="A256" s="38" t="s">
        <v>7</v>
      </c>
      <c r="B256" s="38" t="s">
        <v>282</v>
      </c>
      <c r="C256" s="38">
        <v>41</v>
      </c>
      <c r="D256" s="38" t="s">
        <v>283</v>
      </c>
      <c r="E256" s="38" t="s">
        <v>422</v>
      </c>
      <c r="F256" s="38" t="s">
        <v>1370</v>
      </c>
      <c r="G256" s="38" t="s">
        <v>304</v>
      </c>
      <c r="H256" s="38" t="s">
        <v>1371</v>
      </c>
      <c r="I256" s="38" t="s">
        <v>1372</v>
      </c>
      <c r="J256" s="38" t="s">
        <v>289</v>
      </c>
      <c r="K256" s="140" t="s">
        <v>428</v>
      </c>
      <c r="L256" s="140"/>
      <c r="M256" s="38" t="s">
        <v>14</v>
      </c>
      <c r="N256" s="140" t="s">
        <v>1373</v>
      </c>
      <c r="O256" s="140"/>
      <c r="P256" s="38" t="s">
        <v>309</v>
      </c>
      <c r="Q256" s="140" t="s">
        <v>309</v>
      </c>
      <c r="R256" s="140"/>
      <c r="S256" s="38" t="s">
        <v>309</v>
      </c>
      <c r="T256" s="38" t="s">
        <v>14</v>
      </c>
    </row>
    <row r="257" spans="1:20" ht="41.4" thickBot="1">
      <c r="A257" s="38" t="s">
        <v>7</v>
      </c>
      <c r="B257" s="38" t="s">
        <v>282</v>
      </c>
      <c r="C257" s="38">
        <v>1</v>
      </c>
      <c r="D257" s="38" t="s">
        <v>283</v>
      </c>
      <c r="E257" s="38" t="s">
        <v>284</v>
      </c>
      <c r="F257" s="38" t="s">
        <v>759</v>
      </c>
      <c r="G257" s="38" t="s">
        <v>296</v>
      </c>
      <c r="H257" s="38" t="s">
        <v>760</v>
      </c>
      <c r="I257" s="38" t="s">
        <v>761</v>
      </c>
      <c r="J257" s="38" t="s">
        <v>289</v>
      </c>
      <c r="K257" s="140" t="s">
        <v>762</v>
      </c>
      <c r="L257" s="140"/>
      <c r="M257" s="38" t="s">
        <v>14</v>
      </c>
      <c r="N257" s="140" t="s">
        <v>763</v>
      </c>
      <c r="O257" s="140"/>
      <c r="P257" s="38" t="s">
        <v>764</v>
      </c>
      <c r="Q257" s="140" t="s">
        <v>14</v>
      </c>
      <c r="R257" s="140"/>
      <c r="S257" s="38" t="s">
        <v>765</v>
      </c>
      <c r="T257" s="38" t="s">
        <v>14</v>
      </c>
    </row>
    <row r="258" spans="1:20" ht="31.2" thickBot="1">
      <c r="A258" s="38" t="s">
        <v>7</v>
      </c>
      <c r="B258" s="38" t="s">
        <v>282</v>
      </c>
      <c r="C258" s="38">
        <v>22</v>
      </c>
      <c r="D258" s="38" t="s">
        <v>283</v>
      </c>
      <c r="E258" s="38" t="s">
        <v>1077</v>
      </c>
      <c r="F258" s="38" t="s">
        <v>1078</v>
      </c>
      <c r="G258" s="38" t="s">
        <v>386</v>
      </c>
      <c r="H258" s="38" t="s">
        <v>1079</v>
      </c>
      <c r="I258" s="38" t="s">
        <v>1080</v>
      </c>
      <c r="J258" s="38" t="s">
        <v>289</v>
      </c>
      <c r="K258" s="140" t="s">
        <v>1081</v>
      </c>
      <c r="L258" s="140"/>
      <c r="M258" s="38" t="s">
        <v>14</v>
      </c>
      <c r="N258" s="140" t="s">
        <v>1082</v>
      </c>
      <c r="O258" s="140"/>
      <c r="P258" s="38" t="s">
        <v>309</v>
      </c>
      <c r="Q258" s="140" t="s">
        <v>309</v>
      </c>
      <c r="R258" s="140"/>
      <c r="S258" s="38" t="s">
        <v>309</v>
      </c>
      <c r="T258" s="38" t="s">
        <v>14</v>
      </c>
    </row>
    <row r="259" spans="1:20" ht="31.2" thickBot="1">
      <c r="A259" s="38" t="s">
        <v>7</v>
      </c>
      <c r="B259" s="38" t="s">
        <v>282</v>
      </c>
      <c r="C259" s="38">
        <v>9</v>
      </c>
      <c r="D259" s="38" t="s">
        <v>283</v>
      </c>
      <c r="E259" s="38" t="s">
        <v>397</v>
      </c>
      <c r="F259" s="38" t="s">
        <v>1331</v>
      </c>
      <c r="G259" s="38" t="s">
        <v>286</v>
      </c>
      <c r="H259" s="38" t="s">
        <v>1332</v>
      </c>
      <c r="I259" s="38" t="s">
        <v>1333</v>
      </c>
      <c r="J259" s="38" t="s">
        <v>289</v>
      </c>
      <c r="K259" s="140" t="s">
        <v>1334</v>
      </c>
      <c r="L259" s="140"/>
      <c r="M259" s="38" t="s">
        <v>14</v>
      </c>
      <c r="N259" s="140" t="s">
        <v>1335</v>
      </c>
      <c r="O259" s="140"/>
      <c r="P259" s="38" t="s">
        <v>1066</v>
      </c>
      <c r="Q259" s="140" t="s">
        <v>14</v>
      </c>
      <c r="R259" s="140"/>
      <c r="S259" s="38" t="s">
        <v>1056</v>
      </c>
      <c r="T259" s="38" t="s">
        <v>14</v>
      </c>
    </row>
    <row r="260" spans="1:20" ht="41.4" thickBot="1">
      <c r="A260" s="38" t="s">
        <v>7</v>
      </c>
      <c r="B260" s="38" t="s">
        <v>282</v>
      </c>
      <c r="C260" s="38">
        <v>6</v>
      </c>
      <c r="D260" s="38" t="s">
        <v>283</v>
      </c>
      <c r="E260" s="38" t="s">
        <v>1305</v>
      </c>
      <c r="F260" s="38" t="s">
        <v>1306</v>
      </c>
      <c r="G260" s="38" t="s">
        <v>296</v>
      </c>
      <c r="H260" s="38" t="s">
        <v>1307</v>
      </c>
      <c r="I260" s="38" t="s">
        <v>1308</v>
      </c>
      <c r="J260" s="38" t="s">
        <v>289</v>
      </c>
      <c r="K260" s="140" t="s">
        <v>1309</v>
      </c>
      <c r="L260" s="140"/>
      <c r="M260" s="38" t="s">
        <v>14</v>
      </c>
      <c r="N260" s="140" t="s">
        <v>1310</v>
      </c>
      <c r="O260" s="140"/>
      <c r="P260" s="38" t="s">
        <v>1311</v>
      </c>
      <c r="Q260" s="140" t="s">
        <v>14</v>
      </c>
      <c r="R260" s="140"/>
      <c r="S260" s="38" t="s">
        <v>1312</v>
      </c>
      <c r="T260" s="38" t="s">
        <v>14</v>
      </c>
    </row>
    <row r="261" spans="1:20" ht="41.4" thickBot="1">
      <c r="A261" s="38" t="s">
        <v>7</v>
      </c>
      <c r="B261" s="38" t="s">
        <v>282</v>
      </c>
      <c r="C261" s="38">
        <v>32</v>
      </c>
      <c r="D261" s="38" t="s">
        <v>283</v>
      </c>
      <c r="E261" s="38" t="s">
        <v>1051</v>
      </c>
      <c r="F261" s="38" t="s">
        <v>1083</v>
      </c>
      <c r="G261" s="38" t="s">
        <v>304</v>
      </c>
      <c r="H261" s="38" t="s">
        <v>1084</v>
      </c>
      <c r="I261" s="38" t="s">
        <v>1085</v>
      </c>
      <c r="J261" s="38" t="s">
        <v>289</v>
      </c>
      <c r="K261" s="140" t="s">
        <v>1086</v>
      </c>
      <c r="L261" s="140"/>
      <c r="M261" s="38" t="s">
        <v>14</v>
      </c>
      <c r="N261" s="140" t="s">
        <v>2625</v>
      </c>
      <c r="O261" s="140"/>
      <c r="P261" s="38" t="s">
        <v>309</v>
      </c>
      <c r="Q261" s="140" t="s">
        <v>309</v>
      </c>
      <c r="R261" s="140"/>
      <c r="S261" s="38" t="s">
        <v>309</v>
      </c>
      <c r="T261" s="38" t="s">
        <v>14</v>
      </c>
    </row>
    <row r="262" spans="1:20" ht="41.4" thickBot="1">
      <c r="A262" s="38" t="s">
        <v>7</v>
      </c>
      <c r="B262" s="38" t="s">
        <v>282</v>
      </c>
      <c r="C262" s="38">
        <v>37</v>
      </c>
      <c r="D262" s="38" t="s">
        <v>283</v>
      </c>
      <c r="E262" s="38" t="s">
        <v>1145</v>
      </c>
      <c r="F262" s="38" t="s">
        <v>1146</v>
      </c>
      <c r="G262" s="38" t="s">
        <v>286</v>
      </c>
      <c r="H262" s="38" t="s">
        <v>1147</v>
      </c>
      <c r="I262" s="38" t="s">
        <v>1148</v>
      </c>
      <c r="J262" s="38" t="s">
        <v>289</v>
      </c>
      <c r="K262" s="140" t="s">
        <v>588</v>
      </c>
      <c r="L262" s="140"/>
      <c r="M262" s="38" t="s">
        <v>14</v>
      </c>
      <c r="N262" s="140" t="s">
        <v>896</v>
      </c>
      <c r="O262" s="140"/>
      <c r="P262" s="38" t="s">
        <v>1149</v>
      </c>
      <c r="Q262" s="140" t="s">
        <v>14</v>
      </c>
      <c r="R262" s="140"/>
      <c r="S262" s="38" t="s">
        <v>505</v>
      </c>
      <c r="T262" s="38" t="s">
        <v>14</v>
      </c>
    </row>
    <row r="263" spans="1:20" ht="41.4" thickBot="1">
      <c r="A263" s="38" t="s">
        <v>7</v>
      </c>
      <c r="B263" s="38" t="s">
        <v>282</v>
      </c>
      <c r="C263" s="38">
        <v>42</v>
      </c>
      <c r="D263" s="38" t="s">
        <v>283</v>
      </c>
      <c r="E263" s="38" t="s">
        <v>909</v>
      </c>
      <c r="F263" s="38" t="s">
        <v>910</v>
      </c>
      <c r="G263" s="38" t="s">
        <v>296</v>
      </c>
      <c r="H263" s="38" t="s">
        <v>911</v>
      </c>
      <c r="I263" s="38" t="s">
        <v>912</v>
      </c>
      <c r="J263" s="38" t="s">
        <v>289</v>
      </c>
      <c r="K263" s="140" t="s">
        <v>913</v>
      </c>
      <c r="L263" s="140"/>
      <c r="M263" s="38" t="s">
        <v>14</v>
      </c>
      <c r="N263" s="140" t="s">
        <v>914</v>
      </c>
      <c r="O263" s="140"/>
      <c r="P263" s="38" t="s">
        <v>337</v>
      </c>
      <c r="Q263" s="140" t="s">
        <v>14</v>
      </c>
      <c r="R263" s="140"/>
      <c r="S263" s="38" t="s">
        <v>915</v>
      </c>
      <c r="T263" s="38" t="s">
        <v>14</v>
      </c>
    </row>
    <row r="264" spans="1:20" ht="41.4" thickBot="1">
      <c r="A264" s="38" t="s">
        <v>7</v>
      </c>
      <c r="B264" s="38" t="s">
        <v>282</v>
      </c>
      <c r="C264" s="38">
        <v>8</v>
      </c>
      <c r="D264" s="38" t="s">
        <v>283</v>
      </c>
      <c r="E264" s="38" t="s">
        <v>1905</v>
      </c>
      <c r="F264" s="38" t="s">
        <v>1906</v>
      </c>
      <c r="G264" s="38" t="s">
        <v>386</v>
      </c>
      <c r="H264" s="38" t="s">
        <v>1907</v>
      </c>
      <c r="I264" s="38" t="s">
        <v>1908</v>
      </c>
      <c r="J264" s="38" t="s">
        <v>289</v>
      </c>
      <c r="K264" s="140" t="s">
        <v>395</v>
      </c>
      <c r="L264" s="140"/>
      <c r="M264" s="38" t="s">
        <v>14</v>
      </c>
      <c r="N264" s="140" t="s">
        <v>2626</v>
      </c>
      <c r="O264" s="140"/>
      <c r="P264" s="38" t="s">
        <v>309</v>
      </c>
      <c r="Q264" s="140" t="s">
        <v>309</v>
      </c>
      <c r="R264" s="140"/>
      <c r="S264" s="38" t="s">
        <v>309</v>
      </c>
      <c r="T264" s="38" t="s">
        <v>14</v>
      </c>
    </row>
    <row r="265" spans="1:20" ht="31.2" thickBot="1">
      <c r="A265" s="38" t="s">
        <v>7</v>
      </c>
      <c r="B265" s="38" t="s">
        <v>282</v>
      </c>
      <c r="C265" s="38">
        <v>11</v>
      </c>
      <c r="D265" s="38" t="s">
        <v>283</v>
      </c>
      <c r="E265" s="38" t="s">
        <v>511</v>
      </c>
      <c r="F265" s="38" t="s">
        <v>512</v>
      </c>
      <c r="G265" s="38" t="s">
        <v>296</v>
      </c>
      <c r="H265" s="38" t="s">
        <v>513</v>
      </c>
      <c r="I265" s="38" t="s">
        <v>514</v>
      </c>
      <c r="J265" s="38" t="s">
        <v>289</v>
      </c>
      <c r="K265" s="140" t="s">
        <v>515</v>
      </c>
      <c r="L265" s="140"/>
      <c r="M265" s="38" t="s">
        <v>14</v>
      </c>
      <c r="N265" s="140" t="s">
        <v>516</v>
      </c>
      <c r="O265" s="140"/>
      <c r="P265" s="38" t="s">
        <v>515</v>
      </c>
      <c r="Q265" s="140" t="s">
        <v>14</v>
      </c>
      <c r="R265" s="140"/>
      <c r="S265" s="38" t="s">
        <v>517</v>
      </c>
      <c r="T265" s="38" t="s">
        <v>14</v>
      </c>
    </row>
    <row r="266" spans="1:20" ht="31.2" thickBot="1">
      <c r="A266" s="38" t="s">
        <v>7</v>
      </c>
      <c r="B266" s="38" t="s">
        <v>282</v>
      </c>
      <c r="C266" s="38">
        <v>20</v>
      </c>
      <c r="D266" s="38" t="s">
        <v>283</v>
      </c>
      <c r="E266" s="38" t="s">
        <v>465</v>
      </c>
      <c r="F266" s="38" t="s">
        <v>809</v>
      </c>
      <c r="G266" s="38" t="s">
        <v>286</v>
      </c>
      <c r="H266" s="38" t="s">
        <v>810</v>
      </c>
      <c r="I266" s="38" t="s">
        <v>811</v>
      </c>
      <c r="J266" s="38" t="s">
        <v>289</v>
      </c>
      <c r="K266" s="140" t="s">
        <v>812</v>
      </c>
      <c r="L266" s="140"/>
      <c r="M266" s="38" t="s">
        <v>331</v>
      </c>
      <c r="N266" s="140" t="s">
        <v>13</v>
      </c>
      <c r="O266" s="140"/>
      <c r="P266" s="38" t="s">
        <v>416</v>
      </c>
      <c r="Q266" s="140" t="s">
        <v>2180</v>
      </c>
      <c r="R266" s="140"/>
      <c r="S266" s="38" t="s">
        <v>13</v>
      </c>
      <c r="T266" s="38" t="s">
        <v>331</v>
      </c>
    </row>
    <row r="267" spans="1:20" ht="31.2" thickBot="1">
      <c r="A267" s="38" t="s">
        <v>7</v>
      </c>
      <c r="B267" s="38" t="s">
        <v>282</v>
      </c>
      <c r="C267" s="38">
        <v>28</v>
      </c>
      <c r="D267" s="38" t="s">
        <v>283</v>
      </c>
      <c r="E267" s="38" t="s">
        <v>1274</v>
      </c>
      <c r="F267" s="38" t="s">
        <v>1466</v>
      </c>
      <c r="G267" s="38" t="s">
        <v>386</v>
      </c>
      <c r="H267" s="38" t="s">
        <v>1467</v>
      </c>
      <c r="I267" s="38" t="s">
        <v>1468</v>
      </c>
      <c r="J267" s="38" t="s">
        <v>289</v>
      </c>
      <c r="K267" s="140" t="s">
        <v>469</v>
      </c>
      <c r="L267" s="140"/>
      <c r="M267" s="38" t="s">
        <v>14</v>
      </c>
      <c r="N267" s="140" t="s">
        <v>792</v>
      </c>
      <c r="O267" s="140"/>
      <c r="P267" s="38" t="s">
        <v>309</v>
      </c>
      <c r="Q267" s="140" t="s">
        <v>309</v>
      </c>
      <c r="R267" s="140"/>
      <c r="S267" s="38" t="s">
        <v>309</v>
      </c>
      <c r="T267" s="38" t="s">
        <v>14</v>
      </c>
    </row>
    <row r="268" spans="1:20" ht="31.2" thickBot="1">
      <c r="A268" s="38" t="s">
        <v>7</v>
      </c>
      <c r="B268" s="38" t="s">
        <v>282</v>
      </c>
      <c r="C268" s="38">
        <v>31</v>
      </c>
      <c r="D268" s="38" t="s">
        <v>283</v>
      </c>
      <c r="E268" s="38" t="s">
        <v>405</v>
      </c>
      <c r="F268" s="38" t="s">
        <v>2165</v>
      </c>
      <c r="G268" s="38" t="s">
        <v>304</v>
      </c>
      <c r="H268" s="38" t="s">
        <v>2166</v>
      </c>
      <c r="I268" s="38" t="s">
        <v>2167</v>
      </c>
      <c r="J268" s="38" t="s">
        <v>289</v>
      </c>
      <c r="K268" s="140" t="s">
        <v>2168</v>
      </c>
      <c r="L268" s="140"/>
      <c r="M268" s="38" t="s">
        <v>14</v>
      </c>
      <c r="N268" s="140" t="s">
        <v>2169</v>
      </c>
      <c r="O268" s="140"/>
      <c r="P268" s="38" t="s">
        <v>309</v>
      </c>
      <c r="Q268" s="140" t="s">
        <v>309</v>
      </c>
      <c r="R268" s="140"/>
      <c r="S268" s="38" t="s">
        <v>309</v>
      </c>
      <c r="T268" s="38" t="s">
        <v>14</v>
      </c>
    </row>
    <row r="269" spans="1:20" ht="31.2" thickBot="1">
      <c r="A269" s="38" t="s">
        <v>7</v>
      </c>
      <c r="B269" s="38" t="s">
        <v>282</v>
      </c>
      <c r="C269" s="38">
        <v>9</v>
      </c>
      <c r="D269" s="38" t="s">
        <v>283</v>
      </c>
      <c r="E269" s="38" t="s">
        <v>397</v>
      </c>
      <c r="F269" s="38" t="s">
        <v>1114</v>
      </c>
      <c r="G269" s="38" t="s">
        <v>304</v>
      </c>
      <c r="H269" s="38" t="s">
        <v>1115</v>
      </c>
      <c r="I269" s="38" t="s">
        <v>1116</v>
      </c>
      <c r="J269" s="38" t="s">
        <v>343</v>
      </c>
      <c r="K269" s="140" t="s">
        <v>325</v>
      </c>
      <c r="L269" s="140"/>
      <c r="M269" s="38" t="s">
        <v>14</v>
      </c>
      <c r="N269" s="140" t="s">
        <v>2463</v>
      </c>
      <c r="O269" s="140"/>
      <c r="P269" s="38" t="s">
        <v>309</v>
      </c>
      <c r="Q269" s="140" t="s">
        <v>309</v>
      </c>
      <c r="R269" s="140"/>
      <c r="S269" s="38" t="s">
        <v>309</v>
      </c>
      <c r="T269" s="38" t="s">
        <v>14</v>
      </c>
    </row>
    <row r="270" spans="1:20" ht="31.2" thickBot="1">
      <c r="A270" s="38" t="s">
        <v>7</v>
      </c>
      <c r="B270" s="38" t="s">
        <v>282</v>
      </c>
      <c r="C270" s="38">
        <v>20</v>
      </c>
      <c r="D270" s="38" t="s">
        <v>283</v>
      </c>
      <c r="E270" s="38" t="s">
        <v>465</v>
      </c>
      <c r="F270" s="38" t="s">
        <v>569</v>
      </c>
      <c r="G270" s="38" t="s">
        <v>386</v>
      </c>
      <c r="H270" s="38" t="s">
        <v>570</v>
      </c>
      <c r="I270" s="38" t="s">
        <v>571</v>
      </c>
      <c r="J270" s="38" t="s">
        <v>289</v>
      </c>
      <c r="K270" s="140" t="s">
        <v>395</v>
      </c>
      <c r="L270" s="140"/>
      <c r="M270" s="38" t="s">
        <v>331</v>
      </c>
      <c r="N270" s="140" t="s">
        <v>13</v>
      </c>
      <c r="O270" s="140"/>
      <c r="P270" s="38" t="s">
        <v>309</v>
      </c>
      <c r="Q270" s="140" t="s">
        <v>309</v>
      </c>
      <c r="R270" s="140"/>
      <c r="S270" s="38" t="s">
        <v>309</v>
      </c>
      <c r="T270" s="38" t="s">
        <v>331</v>
      </c>
    </row>
    <row r="271" spans="1:20" ht="31.2" thickBot="1">
      <c r="A271" s="38" t="s">
        <v>7</v>
      </c>
      <c r="B271" s="38" t="s">
        <v>282</v>
      </c>
      <c r="C271" s="38">
        <v>25</v>
      </c>
      <c r="D271" s="38" t="s">
        <v>283</v>
      </c>
      <c r="E271" s="38" t="s">
        <v>766</v>
      </c>
      <c r="F271" s="38" t="s">
        <v>1579</v>
      </c>
      <c r="G271" s="38" t="s">
        <v>304</v>
      </c>
      <c r="H271" s="38" t="s">
        <v>1580</v>
      </c>
      <c r="I271" s="38" t="s">
        <v>1581</v>
      </c>
      <c r="J271" s="38" t="s">
        <v>289</v>
      </c>
      <c r="K271" s="140" t="s">
        <v>434</v>
      </c>
      <c r="L271" s="140"/>
      <c r="M271" s="38" t="s">
        <v>14</v>
      </c>
      <c r="N271" s="140" t="s">
        <v>1582</v>
      </c>
      <c r="O271" s="140"/>
      <c r="P271" s="38" t="s">
        <v>309</v>
      </c>
      <c r="Q271" s="140" t="s">
        <v>309</v>
      </c>
      <c r="R271" s="140"/>
      <c r="S271" s="38" t="s">
        <v>309</v>
      </c>
      <c r="T271" s="38" t="s">
        <v>14</v>
      </c>
    </row>
    <row r="272" spans="1:20" ht="31.2" thickBot="1">
      <c r="A272" s="38" t="s">
        <v>7</v>
      </c>
      <c r="B272" s="38" t="s">
        <v>282</v>
      </c>
      <c r="C272" s="38">
        <v>31</v>
      </c>
      <c r="D272" s="38" t="s">
        <v>283</v>
      </c>
      <c r="E272" s="38" t="s">
        <v>2472</v>
      </c>
      <c r="F272" s="38" t="s">
        <v>2473</v>
      </c>
      <c r="G272" s="38" t="s">
        <v>386</v>
      </c>
      <c r="H272" s="38" t="s">
        <v>2474</v>
      </c>
      <c r="I272" s="38" t="s">
        <v>2475</v>
      </c>
      <c r="J272" s="38" t="s">
        <v>289</v>
      </c>
      <c r="K272" s="140" t="s">
        <v>2476</v>
      </c>
      <c r="L272" s="140"/>
      <c r="M272" s="38" t="s">
        <v>14</v>
      </c>
      <c r="N272" s="140" t="s">
        <v>932</v>
      </c>
      <c r="O272" s="140"/>
      <c r="P272" s="38" t="s">
        <v>309</v>
      </c>
      <c r="Q272" s="140" t="s">
        <v>309</v>
      </c>
      <c r="R272" s="140"/>
      <c r="S272" s="38" t="s">
        <v>309</v>
      </c>
      <c r="T272" s="38" t="s">
        <v>14</v>
      </c>
    </row>
    <row r="273" spans="1:20" ht="31.2" thickBot="1">
      <c r="A273" s="38" t="s">
        <v>7</v>
      </c>
      <c r="B273" s="38" t="s">
        <v>282</v>
      </c>
      <c r="C273" s="38">
        <v>35</v>
      </c>
      <c r="D273" s="38" t="s">
        <v>283</v>
      </c>
      <c r="E273" s="38" t="s">
        <v>376</v>
      </c>
      <c r="F273" s="38" t="s">
        <v>377</v>
      </c>
      <c r="G273" s="38" t="s">
        <v>286</v>
      </c>
      <c r="H273" s="38" t="s">
        <v>378</v>
      </c>
      <c r="I273" s="38" t="s">
        <v>379</v>
      </c>
      <c r="J273" s="38" t="s">
        <v>289</v>
      </c>
      <c r="K273" s="140" t="s">
        <v>380</v>
      </c>
      <c r="L273" s="140"/>
      <c r="M273" s="38" t="s">
        <v>14</v>
      </c>
      <c r="N273" s="140" t="s">
        <v>381</v>
      </c>
      <c r="O273" s="140"/>
      <c r="P273" s="38" t="s">
        <v>382</v>
      </c>
      <c r="Q273" s="140" t="s">
        <v>14</v>
      </c>
      <c r="R273" s="140"/>
      <c r="S273" s="38" t="s">
        <v>383</v>
      </c>
      <c r="T273" s="38" t="s">
        <v>14</v>
      </c>
    </row>
    <row r="274" spans="1:20" ht="31.2" thickBot="1">
      <c r="A274" s="38" t="s">
        <v>7</v>
      </c>
      <c r="B274" s="38" t="s">
        <v>282</v>
      </c>
      <c r="C274" s="38" t="s">
        <v>309</v>
      </c>
      <c r="D274" s="38" t="s">
        <v>742</v>
      </c>
      <c r="E274" s="38" t="s">
        <v>282</v>
      </c>
      <c r="F274" s="38" t="s">
        <v>1495</v>
      </c>
      <c r="G274" s="38" t="s">
        <v>1496</v>
      </c>
      <c r="H274" s="38" t="s">
        <v>1497</v>
      </c>
      <c r="I274" s="38" t="s">
        <v>1498</v>
      </c>
      <c r="J274" s="38" t="s">
        <v>289</v>
      </c>
      <c r="K274" s="140" t="s">
        <v>1499</v>
      </c>
      <c r="L274" s="140"/>
      <c r="M274" s="38" t="s">
        <v>14</v>
      </c>
      <c r="N274" s="140" t="s">
        <v>1500</v>
      </c>
      <c r="O274" s="140"/>
      <c r="P274" s="38" t="s">
        <v>309</v>
      </c>
      <c r="Q274" s="140" t="s">
        <v>309</v>
      </c>
      <c r="R274" s="140"/>
      <c r="S274" s="38" t="s">
        <v>309</v>
      </c>
      <c r="T274" s="38" t="s">
        <v>14</v>
      </c>
    </row>
    <row r="275" spans="1:20" ht="31.2" thickBot="1">
      <c r="A275" s="38" t="s">
        <v>7</v>
      </c>
      <c r="B275" s="38" t="s">
        <v>282</v>
      </c>
      <c r="C275" s="38">
        <v>9</v>
      </c>
      <c r="D275" s="38" t="s">
        <v>283</v>
      </c>
      <c r="E275" s="38" t="s">
        <v>348</v>
      </c>
      <c r="F275" s="38" t="s">
        <v>779</v>
      </c>
      <c r="G275" s="38" t="s">
        <v>286</v>
      </c>
      <c r="H275" s="38" t="s">
        <v>780</v>
      </c>
      <c r="I275" s="38" t="s">
        <v>781</v>
      </c>
      <c r="J275" s="38" t="s">
        <v>289</v>
      </c>
      <c r="K275" s="140" t="s">
        <v>782</v>
      </c>
      <c r="L275" s="140"/>
      <c r="M275" s="38" t="s">
        <v>14</v>
      </c>
      <c r="N275" s="140" t="s">
        <v>783</v>
      </c>
      <c r="O275" s="140"/>
      <c r="P275" s="38" t="s">
        <v>782</v>
      </c>
      <c r="Q275" s="140" t="s">
        <v>14</v>
      </c>
      <c r="R275" s="140"/>
      <c r="S275" s="38" t="s">
        <v>784</v>
      </c>
      <c r="T275" s="38" t="s">
        <v>14</v>
      </c>
    </row>
    <row r="276" spans="1:20" ht="41.4" thickBot="1">
      <c r="A276" s="38" t="s">
        <v>7</v>
      </c>
      <c r="B276" s="38" t="s">
        <v>282</v>
      </c>
      <c r="C276" s="38">
        <v>21</v>
      </c>
      <c r="D276" s="38" t="s">
        <v>283</v>
      </c>
      <c r="E276" s="38" t="s">
        <v>1026</v>
      </c>
      <c r="F276" s="38" t="s">
        <v>1943</v>
      </c>
      <c r="G276" s="38" t="s">
        <v>286</v>
      </c>
      <c r="H276" s="38" t="s">
        <v>1944</v>
      </c>
      <c r="I276" s="38" t="s">
        <v>1945</v>
      </c>
      <c r="J276" s="38" t="s">
        <v>289</v>
      </c>
      <c r="K276" s="140" t="s">
        <v>1353</v>
      </c>
      <c r="L276" s="140"/>
      <c r="M276" s="38" t="s">
        <v>14</v>
      </c>
      <c r="N276" s="140" t="s">
        <v>1946</v>
      </c>
      <c r="O276" s="140"/>
      <c r="P276" s="38" t="s">
        <v>1947</v>
      </c>
      <c r="Q276" s="140" t="s">
        <v>14</v>
      </c>
      <c r="R276" s="140"/>
      <c r="S276" s="38" t="s">
        <v>1948</v>
      </c>
      <c r="T276" s="38" t="s">
        <v>14</v>
      </c>
    </row>
    <row r="277" spans="1:20" ht="31.2" thickBot="1">
      <c r="A277" s="38" t="s">
        <v>7</v>
      </c>
      <c r="B277" s="38" t="s">
        <v>282</v>
      </c>
      <c r="C277" s="38">
        <v>4</v>
      </c>
      <c r="D277" s="38" t="s">
        <v>283</v>
      </c>
      <c r="E277" s="38" t="s">
        <v>1087</v>
      </c>
      <c r="F277" s="38" t="s">
        <v>1088</v>
      </c>
      <c r="G277" s="38" t="s">
        <v>296</v>
      </c>
      <c r="H277" s="38" t="s">
        <v>1089</v>
      </c>
      <c r="I277" s="38" t="s">
        <v>1090</v>
      </c>
      <c r="J277" s="38" t="s">
        <v>289</v>
      </c>
      <c r="K277" s="140" t="s">
        <v>1091</v>
      </c>
      <c r="L277" s="140"/>
      <c r="M277" s="38" t="s">
        <v>14</v>
      </c>
      <c r="N277" s="140" t="s">
        <v>1092</v>
      </c>
      <c r="O277" s="140"/>
      <c r="P277" s="38" t="s">
        <v>1093</v>
      </c>
      <c r="Q277" s="140" t="s">
        <v>14</v>
      </c>
      <c r="R277" s="140"/>
      <c r="S277" s="38" t="s">
        <v>1094</v>
      </c>
      <c r="T277" s="38" t="s">
        <v>14</v>
      </c>
    </row>
    <row r="278" spans="1:20" ht="31.2" thickBot="1">
      <c r="A278" s="38" t="s">
        <v>7</v>
      </c>
      <c r="B278" s="38" t="s">
        <v>282</v>
      </c>
      <c r="C278" s="38">
        <v>2</v>
      </c>
      <c r="D278" s="38" t="s">
        <v>283</v>
      </c>
      <c r="E278" s="38" t="s">
        <v>1215</v>
      </c>
      <c r="F278" s="38" t="s">
        <v>1216</v>
      </c>
      <c r="G278" s="38" t="s">
        <v>304</v>
      </c>
      <c r="H278" s="38" t="s">
        <v>1217</v>
      </c>
      <c r="I278" s="38" t="s">
        <v>1218</v>
      </c>
      <c r="J278" s="38" t="s">
        <v>289</v>
      </c>
      <c r="K278" s="140" t="s">
        <v>325</v>
      </c>
      <c r="L278" s="140"/>
      <c r="M278" s="38" t="s">
        <v>331</v>
      </c>
      <c r="N278" s="140" t="s">
        <v>13</v>
      </c>
      <c r="O278" s="140"/>
      <c r="P278" s="38" t="s">
        <v>309</v>
      </c>
      <c r="Q278" s="140" t="s">
        <v>309</v>
      </c>
      <c r="R278" s="140"/>
      <c r="S278" s="38" t="s">
        <v>309</v>
      </c>
      <c r="T278" s="38" t="s">
        <v>331</v>
      </c>
    </row>
    <row r="279" spans="1:20" ht="31.2" thickBot="1">
      <c r="A279" s="38" t="s">
        <v>7</v>
      </c>
      <c r="B279" s="38" t="s">
        <v>282</v>
      </c>
      <c r="C279" s="38">
        <v>7</v>
      </c>
      <c r="D279" s="38" t="s">
        <v>283</v>
      </c>
      <c r="E279" s="38" t="s">
        <v>1057</v>
      </c>
      <c r="F279" s="38" t="s">
        <v>2032</v>
      </c>
      <c r="G279" s="38" t="s">
        <v>386</v>
      </c>
      <c r="H279" s="38" t="s">
        <v>2033</v>
      </c>
      <c r="I279" s="38" t="s">
        <v>2034</v>
      </c>
      <c r="J279" s="38" t="s">
        <v>289</v>
      </c>
      <c r="K279" s="140" t="s">
        <v>300</v>
      </c>
      <c r="L279" s="140"/>
      <c r="M279" s="38" t="s">
        <v>14</v>
      </c>
      <c r="N279" s="140" t="s">
        <v>2035</v>
      </c>
      <c r="O279" s="140"/>
      <c r="P279" s="38" t="s">
        <v>309</v>
      </c>
      <c r="Q279" s="140" t="s">
        <v>309</v>
      </c>
      <c r="R279" s="140"/>
      <c r="S279" s="38" t="s">
        <v>309</v>
      </c>
      <c r="T279" s="38" t="s">
        <v>14</v>
      </c>
    </row>
    <row r="280" spans="1:20" ht="31.2" thickBot="1">
      <c r="A280" s="38" t="s">
        <v>7</v>
      </c>
      <c r="B280" s="38" t="s">
        <v>282</v>
      </c>
      <c r="C280" s="38">
        <v>9</v>
      </c>
      <c r="D280" s="38" t="s">
        <v>283</v>
      </c>
      <c r="E280" s="38" t="s">
        <v>397</v>
      </c>
      <c r="F280" s="38" t="s">
        <v>398</v>
      </c>
      <c r="G280" s="38" t="s">
        <v>296</v>
      </c>
      <c r="H280" s="38" t="s">
        <v>399</v>
      </c>
      <c r="I280" s="38" t="s">
        <v>400</v>
      </c>
      <c r="J280" s="38" t="s">
        <v>289</v>
      </c>
      <c r="K280" s="140" t="s">
        <v>401</v>
      </c>
      <c r="L280" s="140"/>
      <c r="M280" s="38" t="s">
        <v>14</v>
      </c>
      <c r="N280" s="140" t="s">
        <v>402</v>
      </c>
      <c r="O280" s="140"/>
      <c r="P280" s="38" t="s">
        <v>403</v>
      </c>
      <c r="Q280" s="140" t="s">
        <v>14</v>
      </c>
      <c r="R280" s="140"/>
      <c r="S280" s="38" t="s">
        <v>404</v>
      </c>
      <c r="T280" s="38" t="s">
        <v>14</v>
      </c>
    </row>
    <row r="281" spans="1:20" ht="31.2" thickBot="1">
      <c r="A281" s="38" t="s">
        <v>7</v>
      </c>
      <c r="B281" s="38" t="s">
        <v>282</v>
      </c>
      <c r="C281" s="38">
        <v>16</v>
      </c>
      <c r="D281" s="38" t="s">
        <v>283</v>
      </c>
      <c r="E281" s="38" t="s">
        <v>1526</v>
      </c>
      <c r="F281" s="38" t="s">
        <v>2627</v>
      </c>
      <c r="G281" s="38" t="s">
        <v>286</v>
      </c>
      <c r="H281" s="38" t="s">
        <v>2628</v>
      </c>
      <c r="I281" s="38" t="s">
        <v>2629</v>
      </c>
      <c r="J281" s="38" t="s">
        <v>343</v>
      </c>
      <c r="K281" s="140" t="s">
        <v>2620</v>
      </c>
      <c r="L281" s="140"/>
      <c r="M281" s="38" t="s">
        <v>2621</v>
      </c>
      <c r="N281" s="140" t="s">
        <v>13</v>
      </c>
      <c r="O281" s="140"/>
      <c r="P281" s="38" t="s">
        <v>1977</v>
      </c>
      <c r="Q281" s="140" t="s">
        <v>14</v>
      </c>
      <c r="R281" s="140"/>
      <c r="S281" s="38" t="s">
        <v>652</v>
      </c>
      <c r="T281" s="38" t="s">
        <v>310</v>
      </c>
    </row>
    <row r="282" spans="1:20" ht="31.2" thickBot="1">
      <c r="A282" s="38" t="s">
        <v>7</v>
      </c>
      <c r="B282" s="38" t="s">
        <v>282</v>
      </c>
      <c r="C282" s="38">
        <v>25</v>
      </c>
      <c r="D282" s="38" t="s">
        <v>283</v>
      </c>
      <c r="E282" s="38" t="s">
        <v>550</v>
      </c>
      <c r="F282" s="38" t="s">
        <v>551</v>
      </c>
      <c r="G282" s="38" t="s">
        <v>296</v>
      </c>
      <c r="H282" s="38" t="s">
        <v>552</v>
      </c>
      <c r="I282" s="38" t="s">
        <v>553</v>
      </c>
      <c r="J282" s="38" t="s">
        <v>289</v>
      </c>
      <c r="K282" s="140" t="s">
        <v>554</v>
      </c>
      <c r="L282" s="140"/>
      <c r="M282" s="38" t="s">
        <v>14</v>
      </c>
      <c r="N282" s="140" t="s">
        <v>555</v>
      </c>
      <c r="O282" s="140"/>
      <c r="P282" s="38" t="s">
        <v>434</v>
      </c>
      <c r="Q282" s="140" t="s">
        <v>14</v>
      </c>
      <c r="R282" s="140"/>
      <c r="S282" s="38" t="s">
        <v>556</v>
      </c>
      <c r="T282" s="38" t="s">
        <v>14</v>
      </c>
    </row>
    <row r="283" spans="1:20" ht="31.2" thickBot="1">
      <c r="A283" s="38" t="s">
        <v>7</v>
      </c>
      <c r="B283" s="38" t="s">
        <v>282</v>
      </c>
      <c r="C283" s="38">
        <v>20</v>
      </c>
      <c r="D283" s="38" t="s">
        <v>283</v>
      </c>
      <c r="E283" s="38" t="s">
        <v>465</v>
      </c>
      <c r="F283" s="38" t="s">
        <v>1542</v>
      </c>
      <c r="G283" s="38" t="s">
        <v>296</v>
      </c>
      <c r="H283" s="38" t="s">
        <v>1543</v>
      </c>
      <c r="I283" s="38" t="s">
        <v>1544</v>
      </c>
      <c r="J283" s="38" t="s">
        <v>289</v>
      </c>
      <c r="K283" s="140" t="s">
        <v>812</v>
      </c>
      <c r="L283" s="140"/>
      <c r="M283" s="38" t="s">
        <v>331</v>
      </c>
      <c r="N283" s="140" t="s">
        <v>13</v>
      </c>
      <c r="O283" s="140"/>
      <c r="P283" s="38" t="s">
        <v>2465</v>
      </c>
      <c r="Q283" s="140" t="s">
        <v>2466</v>
      </c>
      <c r="R283" s="140"/>
      <c r="S283" s="38" t="s">
        <v>13</v>
      </c>
      <c r="T283" s="38" t="s">
        <v>331</v>
      </c>
    </row>
    <row r="284" spans="1:20" ht="41.4" thickBot="1">
      <c r="A284" s="38" t="s">
        <v>7</v>
      </c>
      <c r="B284" s="38" t="s">
        <v>282</v>
      </c>
      <c r="C284" s="38">
        <v>13</v>
      </c>
      <c r="D284" s="38" t="s">
        <v>283</v>
      </c>
      <c r="E284" s="38" t="s">
        <v>1012</v>
      </c>
      <c r="F284" s="38" t="s">
        <v>1336</v>
      </c>
      <c r="G284" s="38" t="s">
        <v>304</v>
      </c>
      <c r="H284" s="38" t="s">
        <v>1337</v>
      </c>
      <c r="I284" s="38" t="s">
        <v>1338</v>
      </c>
      <c r="J284" s="38" t="s">
        <v>289</v>
      </c>
      <c r="K284" s="140" t="s">
        <v>1339</v>
      </c>
      <c r="L284" s="140"/>
      <c r="M284" s="38" t="s">
        <v>14</v>
      </c>
      <c r="N284" s="140" t="s">
        <v>1340</v>
      </c>
      <c r="O284" s="140"/>
      <c r="P284" s="38" t="s">
        <v>309</v>
      </c>
      <c r="Q284" s="140" t="s">
        <v>309</v>
      </c>
      <c r="R284" s="140"/>
      <c r="S284" s="38" t="s">
        <v>309</v>
      </c>
      <c r="T284" s="38" t="s">
        <v>14</v>
      </c>
    </row>
    <row r="285" spans="1:20" ht="31.2" thickBot="1">
      <c r="A285" s="38" t="s">
        <v>7</v>
      </c>
      <c r="B285" s="38" t="s">
        <v>282</v>
      </c>
      <c r="C285" s="38">
        <v>30</v>
      </c>
      <c r="D285" s="38" t="s">
        <v>283</v>
      </c>
      <c r="E285" s="38" t="s">
        <v>1187</v>
      </c>
      <c r="F285" s="38" t="s">
        <v>1188</v>
      </c>
      <c r="G285" s="38" t="s">
        <v>386</v>
      </c>
      <c r="H285" s="38" t="s">
        <v>1189</v>
      </c>
      <c r="I285" s="38" t="s">
        <v>1190</v>
      </c>
      <c r="J285" s="38" t="s">
        <v>289</v>
      </c>
      <c r="K285" s="140" t="s">
        <v>1191</v>
      </c>
      <c r="L285" s="140"/>
      <c r="M285" s="38" t="s">
        <v>331</v>
      </c>
      <c r="N285" s="140" t="s">
        <v>13</v>
      </c>
      <c r="O285" s="140"/>
      <c r="P285" s="38" t="s">
        <v>309</v>
      </c>
      <c r="Q285" s="140" t="s">
        <v>309</v>
      </c>
      <c r="R285" s="140"/>
      <c r="S285" s="38" t="s">
        <v>309</v>
      </c>
      <c r="T285" s="38" t="s">
        <v>331</v>
      </c>
    </row>
    <row r="286" spans="1:20" ht="31.2" thickBot="1">
      <c r="A286" s="38" t="s">
        <v>7</v>
      </c>
      <c r="B286" s="38" t="s">
        <v>282</v>
      </c>
      <c r="C286" s="38">
        <v>9</v>
      </c>
      <c r="D286" s="38" t="s">
        <v>283</v>
      </c>
      <c r="E286" s="38" t="s">
        <v>846</v>
      </c>
      <c r="F286" s="38" t="s">
        <v>2148</v>
      </c>
      <c r="G286" s="38" t="s">
        <v>304</v>
      </c>
      <c r="H286" s="38" t="s">
        <v>2149</v>
      </c>
      <c r="I286" s="38" t="s">
        <v>2150</v>
      </c>
      <c r="J286" s="38" t="s">
        <v>289</v>
      </c>
      <c r="K286" s="140" t="s">
        <v>2134</v>
      </c>
      <c r="L286" s="140"/>
      <c r="M286" s="38" t="s">
        <v>14</v>
      </c>
      <c r="N286" s="140" t="s">
        <v>2135</v>
      </c>
      <c r="O286" s="140"/>
      <c r="P286" s="38" t="s">
        <v>309</v>
      </c>
      <c r="Q286" s="140" t="s">
        <v>309</v>
      </c>
      <c r="R286" s="140"/>
      <c r="S286" s="38" t="s">
        <v>309</v>
      </c>
      <c r="T286" s="38" t="s">
        <v>14</v>
      </c>
    </row>
    <row r="287" spans="1:20" ht="31.2" thickBot="1">
      <c r="A287" s="38" t="s">
        <v>7</v>
      </c>
      <c r="B287" s="38" t="s">
        <v>282</v>
      </c>
      <c r="C287" s="38">
        <v>9</v>
      </c>
      <c r="D287" s="38" t="s">
        <v>283</v>
      </c>
      <c r="E287" s="38" t="s">
        <v>897</v>
      </c>
      <c r="F287" s="38" t="s">
        <v>1568</v>
      </c>
      <c r="G287" s="38" t="s">
        <v>286</v>
      </c>
      <c r="H287" s="38" t="s">
        <v>1569</v>
      </c>
      <c r="I287" s="38" t="s">
        <v>1570</v>
      </c>
      <c r="J287" s="38" t="s">
        <v>289</v>
      </c>
      <c r="K287" s="140" t="s">
        <v>977</v>
      </c>
      <c r="L287" s="140"/>
      <c r="M287" s="38" t="s">
        <v>331</v>
      </c>
      <c r="N287" s="140" t="s">
        <v>13</v>
      </c>
      <c r="O287" s="140"/>
      <c r="P287" s="38" t="s">
        <v>977</v>
      </c>
      <c r="Q287" s="140" t="s">
        <v>14</v>
      </c>
      <c r="R287" s="140"/>
      <c r="S287" s="38" t="s">
        <v>441</v>
      </c>
      <c r="T287" s="38" t="s">
        <v>331</v>
      </c>
    </row>
    <row r="288" spans="1:20" ht="31.2" thickBot="1">
      <c r="A288" s="38" t="s">
        <v>7</v>
      </c>
      <c r="B288" s="38" t="s">
        <v>282</v>
      </c>
      <c r="C288" s="38">
        <v>29</v>
      </c>
      <c r="D288" s="38" t="s">
        <v>283</v>
      </c>
      <c r="E288" s="38" t="s">
        <v>771</v>
      </c>
      <c r="F288" s="38" t="s">
        <v>1728</v>
      </c>
      <c r="G288" s="38" t="s">
        <v>296</v>
      </c>
      <c r="H288" s="38" t="s">
        <v>1729</v>
      </c>
      <c r="I288" s="38" t="s">
        <v>1730</v>
      </c>
      <c r="J288" s="38" t="s">
        <v>289</v>
      </c>
      <c r="K288" s="140" t="s">
        <v>395</v>
      </c>
      <c r="L288" s="140"/>
      <c r="M288" s="38" t="s">
        <v>331</v>
      </c>
      <c r="N288" s="140" t="s">
        <v>13</v>
      </c>
      <c r="O288" s="140"/>
      <c r="P288" s="38" t="s">
        <v>395</v>
      </c>
      <c r="Q288" s="140" t="s">
        <v>2180</v>
      </c>
      <c r="R288" s="140"/>
      <c r="S288" s="38" t="s">
        <v>13</v>
      </c>
      <c r="T288" s="38" t="s">
        <v>331</v>
      </c>
    </row>
    <row r="289" spans="1:20" ht="31.2" thickBot="1">
      <c r="A289" s="38" t="s">
        <v>7</v>
      </c>
      <c r="B289" s="38" t="s">
        <v>282</v>
      </c>
      <c r="C289" s="38">
        <v>6</v>
      </c>
      <c r="D289" s="38" t="s">
        <v>283</v>
      </c>
      <c r="E289" s="38" t="s">
        <v>1305</v>
      </c>
      <c r="F289" s="38" t="s">
        <v>1533</v>
      </c>
      <c r="G289" s="38" t="s">
        <v>386</v>
      </c>
      <c r="H289" s="38" t="s">
        <v>1534</v>
      </c>
      <c r="I289" s="38" t="s">
        <v>1535</v>
      </c>
      <c r="J289" s="38" t="s">
        <v>289</v>
      </c>
      <c r="K289" s="140" t="s">
        <v>434</v>
      </c>
      <c r="L289" s="140"/>
      <c r="M289" s="38" t="s">
        <v>14</v>
      </c>
      <c r="N289" s="140" t="s">
        <v>1536</v>
      </c>
      <c r="O289" s="140"/>
      <c r="P289" s="38" t="s">
        <v>309</v>
      </c>
      <c r="Q289" s="140" t="s">
        <v>309</v>
      </c>
      <c r="R289" s="140"/>
      <c r="S289" s="38" t="s">
        <v>309</v>
      </c>
      <c r="T289" s="38" t="s">
        <v>14</v>
      </c>
    </row>
    <row r="290" spans="1:20" ht="31.2" thickBot="1">
      <c r="A290" s="38" t="s">
        <v>7</v>
      </c>
      <c r="B290" s="38" t="s">
        <v>282</v>
      </c>
      <c r="C290" s="38">
        <v>10</v>
      </c>
      <c r="D290" s="38" t="s">
        <v>283</v>
      </c>
      <c r="E290" s="38" t="s">
        <v>1178</v>
      </c>
      <c r="F290" s="38" t="s">
        <v>1179</v>
      </c>
      <c r="G290" s="38" t="s">
        <v>296</v>
      </c>
      <c r="H290" s="38" t="s">
        <v>1180</v>
      </c>
      <c r="I290" s="38" t="s">
        <v>2630</v>
      </c>
      <c r="J290" s="38" t="s">
        <v>289</v>
      </c>
      <c r="K290" s="140" t="s">
        <v>395</v>
      </c>
      <c r="L290" s="140"/>
      <c r="M290" s="38" t="s">
        <v>331</v>
      </c>
      <c r="N290" s="140" t="s">
        <v>13</v>
      </c>
      <c r="O290" s="140"/>
      <c r="P290" s="38" t="s">
        <v>395</v>
      </c>
      <c r="Q290" s="140" t="s">
        <v>2180</v>
      </c>
      <c r="R290" s="140"/>
      <c r="S290" s="38" t="s">
        <v>13</v>
      </c>
      <c r="T290" s="38" t="s">
        <v>331</v>
      </c>
    </row>
    <row r="291" spans="1:20" ht="31.2" thickBot="1">
      <c r="A291" s="38" t="s">
        <v>7</v>
      </c>
      <c r="B291" s="38" t="s">
        <v>282</v>
      </c>
      <c r="C291" s="38">
        <v>17</v>
      </c>
      <c r="D291" s="38" t="s">
        <v>283</v>
      </c>
      <c r="E291" s="38" t="s">
        <v>850</v>
      </c>
      <c r="F291" s="38" t="s">
        <v>1862</v>
      </c>
      <c r="G291" s="38" t="s">
        <v>386</v>
      </c>
      <c r="H291" s="38" t="s">
        <v>1863</v>
      </c>
      <c r="I291" s="38" t="s">
        <v>1864</v>
      </c>
      <c r="J291" s="38" t="s">
        <v>289</v>
      </c>
      <c r="K291" s="140" t="s">
        <v>469</v>
      </c>
      <c r="L291" s="140"/>
      <c r="M291" s="38" t="s">
        <v>14</v>
      </c>
      <c r="N291" s="140" t="s">
        <v>1865</v>
      </c>
      <c r="O291" s="140"/>
      <c r="P291" s="38" t="s">
        <v>309</v>
      </c>
      <c r="Q291" s="140" t="s">
        <v>309</v>
      </c>
      <c r="R291" s="140"/>
      <c r="S291" s="38" t="s">
        <v>309</v>
      </c>
      <c r="T291" s="38" t="s">
        <v>14</v>
      </c>
    </row>
    <row r="292" spans="1:20" ht="31.2" thickBot="1">
      <c r="A292" s="38" t="s">
        <v>7</v>
      </c>
      <c r="B292" s="38" t="s">
        <v>282</v>
      </c>
      <c r="C292" s="38">
        <v>33</v>
      </c>
      <c r="D292" s="38" t="s">
        <v>283</v>
      </c>
      <c r="E292" s="38" t="s">
        <v>437</v>
      </c>
      <c r="F292" s="38" t="s">
        <v>1748</v>
      </c>
      <c r="G292" s="38" t="s">
        <v>386</v>
      </c>
      <c r="H292" s="38" t="s">
        <v>1749</v>
      </c>
      <c r="I292" s="38" t="s">
        <v>1750</v>
      </c>
      <c r="J292" s="38" t="s">
        <v>289</v>
      </c>
      <c r="K292" s="140" t="s">
        <v>434</v>
      </c>
      <c r="L292" s="140"/>
      <c r="M292" s="38" t="s">
        <v>14</v>
      </c>
      <c r="N292" s="140" t="s">
        <v>1751</v>
      </c>
      <c r="O292" s="140"/>
      <c r="P292" s="38" t="s">
        <v>309</v>
      </c>
      <c r="Q292" s="140" t="s">
        <v>309</v>
      </c>
      <c r="R292" s="140"/>
      <c r="S292" s="38" t="s">
        <v>309</v>
      </c>
      <c r="T292" s="38" t="s">
        <v>14</v>
      </c>
    </row>
    <row r="293" spans="1:20" ht="41.4" thickBot="1">
      <c r="A293" s="38" t="s">
        <v>7</v>
      </c>
      <c r="B293" s="38" t="s">
        <v>282</v>
      </c>
      <c r="C293" s="38">
        <v>42</v>
      </c>
      <c r="D293" s="38" t="s">
        <v>283</v>
      </c>
      <c r="E293" s="38" t="s">
        <v>909</v>
      </c>
      <c r="F293" s="38" t="s">
        <v>1101</v>
      </c>
      <c r="G293" s="38" t="s">
        <v>386</v>
      </c>
      <c r="H293" s="38" t="s">
        <v>1102</v>
      </c>
      <c r="I293" s="38" t="s">
        <v>1103</v>
      </c>
      <c r="J293" s="38" t="s">
        <v>343</v>
      </c>
      <c r="K293" s="140" t="s">
        <v>1104</v>
      </c>
      <c r="L293" s="140"/>
      <c r="M293" s="38" t="s">
        <v>14</v>
      </c>
      <c r="N293" s="140" t="s">
        <v>2464</v>
      </c>
      <c r="O293" s="140"/>
      <c r="P293" s="38" t="s">
        <v>309</v>
      </c>
      <c r="Q293" s="140" t="s">
        <v>309</v>
      </c>
      <c r="R293" s="140"/>
      <c r="S293" s="38" t="s">
        <v>309</v>
      </c>
      <c r="T293" s="38" t="s">
        <v>14</v>
      </c>
    </row>
    <row r="294" spans="1:20" ht="41.4" thickBot="1">
      <c r="A294" s="38" t="s">
        <v>7</v>
      </c>
      <c r="B294" s="38" t="s">
        <v>282</v>
      </c>
      <c r="C294" s="38">
        <v>1</v>
      </c>
      <c r="D294" s="38" t="s">
        <v>283</v>
      </c>
      <c r="E294" s="38" t="s">
        <v>284</v>
      </c>
      <c r="F294" s="38" t="s">
        <v>693</v>
      </c>
      <c r="G294" s="38" t="s">
        <v>304</v>
      </c>
      <c r="H294" s="38" t="s">
        <v>694</v>
      </c>
      <c r="I294" s="38" t="s">
        <v>695</v>
      </c>
      <c r="J294" s="38" t="s">
        <v>289</v>
      </c>
      <c r="K294" s="140" t="s">
        <v>469</v>
      </c>
      <c r="L294" s="140"/>
      <c r="M294" s="38" t="s">
        <v>331</v>
      </c>
      <c r="N294" s="140" t="s">
        <v>13</v>
      </c>
      <c r="O294" s="140"/>
      <c r="P294" s="38" t="s">
        <v>309</v>
      </c>
      <c r="Q294" s="140" t="s">
        <v>309</v>
      </c>
      <c r="R294" s="140"/>
      <c r="S294" s="38" t="s">
        <v>309</v>
      </c>
      <c r="T294" s="38" t="s">
        <v>331</v>
      </c>
    </row>
    <row r="295" spans="1:20" ht="41.4" thickBot="1">
      <c r="A295" s="38" t="s">
        <v>7</v>
      </c>
      <c r="B295" s="38" t="s">
        <v>282</v>
      </c>
      <c r="C295" s="38">
        <v>10</v>
      </c>
      <c r="D295" s="38" t="s">
        <v>283</v>
      </c>
      <c r="E295" s="38" t="s">
        <v>499</v>
      </c>
      <c r="F295" s="38" t="s">
        <v>985</v>
      </c>
      <c r="G295" s="38" t="s">
        <v>304</v>
      </c>
      <c r="H295" s="38" t="s">
        <v>986</v>
      </c>
      <c r="I295" s="38" t="s">
        <v>987</v>
      </c>
      <c r="J295" s="38" t="s">
        <v>289</v>
      </c>
      <c r="K295" s="140" t="s">
        <v>434</v>
      </c>
      <c r="L295" s="140"/>
      <c r="M295" s="38" t="s">
        <v>331</v>
      </c>
      <c r="N295" s="140" t="s">
        <v>13</v>
      </c>
      <c r="O295" s="140"/>
      <c r="P295" s="38" t="s">
        <v>309</v>
      </c>
      <c r="Q295" s="140" t="s">
        <v>309</v>
      </c>
      <c r="R295" s="140"/>
      <c r="S295" s="38" t="s">
        <v>309</v>
      </c>
      <c r="T295" s="38" t="s">
        <v>331</v>
      </c>
    </row>
    <row r="296" spans="1:20" ht="31.2" thickBot="1">
      <c r="A296" s="38" t="s">
        <v>7</v>
      </c>
      <c r="B296" s="38" t="s">
        <v>282</v>
      </c>
      <c r="C296" s="38">
        <v>17</v>
      </c>
      <c r="D296" s="38" t="s">
        <v>283</v>
      </c>
      <c r="E296" s="38" t="s">
        <v>1062</v>
      </c>
      <c r="F296" s="38" t="s">
        <v>1718</v>
      </c>
      <c r="G296" s="38" t="s">
        <v>286</v>
      </c>
      <c r="H296" s="38" t="s">
        <v>1719</v>
      </c>
      <c r="I296" s="38" t="s">
        <v>1720</v>
      </c>
      <c r="J296" s="38" t="s">
        <v>343</v>
      </c>
      <c r="K296" s="140" t="s">
        <v>2631</v>
      </c>
      <c r="L296" s="140"/>
      <c r="M296" s="38" t="s">
        <v>14</v>
      </c>
      <c r="N296" s="140" t="s">
        <v>2566</v>
      </c>
      <c r="O296" s="140"/>
      <c r="P296" s="38" t="s">
        <v>307</v>
      </c>
      <c r="Q296" s="140" t="s">
        <v>14</v>
      </c>
      <c r="R296" s="140"/>
      <c r="S296" s="38" t="s">
        <v>1721</v>
      </c>
      <c r="T296" s="38" t="s">
        <v>14</v>
      </c>
    </row>
    <row r="297" spans="1:20" ht="31.2" thickBot="1">
      <c r="A297" s="38" t="s">
        <v>7</v>
      </c>
      <c r="B297" s="38" t="s">
        <v>282</v>
      </c>
      <c r="C297" s="38">
        <v>4</v>
      </c>
      <c r="D297" s="38" t="s">
        <v>283</v>
      </c>
      <c r="E297" s="38" t="s">
        <v>1390</v>
      </c>
      <c r="F297" s="38" t="s">
        <v>1694</v>
      </c>
      <c r="G297" s="38" t="s">
        <v>386</v>
      </c>
      <c r="H297" s="38" t="s">
        <v>1695</v>
      </c>
      <c r="I297" s="38" t="s">
        <v>1696</v>
      </c>
      <c r="J297" s="38" t="s">
        <v>289</v>
      </c>
      <c r="K297" s="140" t="s">
        <v>469</v>
      </c>
      <c r="L297" s="140"/>
      <c r="M297" s="38" t="s">
        <v>14</v>
      </c>
      <c r="N297" s="140" t="s">
        <v>1697</v>
      </c>
      <c r="O297" s="140"/>
      <c r="P297" s="38" t="s">
        <v>309</v>
      </c>
      <c r="Q297" s="140" t="s">
        <v>309</v>
      </c>
      <c r="R297" s="140"/>
      <c r="S297" s="38" t="s">
        <v>309</v>
      </c>
      <c r="T297" s="38" t="s">
        <v>14</v>
      </c>
    </row>
    <row r="298" spans="1:20" ht="31.2" thickBot="1">
      <c r="A298" s="38" t="s">
        <v>7</v>
      </c>
      <c r="B298" s="38" t="s">
        <v>282</v>
      </c>
      <c r="C298" s="38">
        <v>4</v>
      </c>
      <c r="D298" s="38" t="s">
        <v>283</v>
      </c>
      <c r="E298" s="38" t="s">
        <v>610</v>
      </c>
      <c r="F298" s="38" t="s">
        <v>611</v>
      </c>
      <c r="G298" s="38" t="s">
        <v>286</v>
      </c>
      <c r="H298" s="38" t="s">
        <v>612</v>
      </c>
      <c r="I298" s="38" t="s">
        <v>613</v>
      </c>
      <c r="J298" s="38" t="s">
        <v>289</v>
      </c>
      <c r="K298" s="140" t="s">
        <v>434</v>
      </c>
      <c r="L298" s="140"/>
      <c r="M298" s="38" t="s">
        <v>14</v>
      </c>
      <c r="N298" s="140" t="s">
        <v>614</v>
      </c>
      <c r="O298" s="140"/>
      <c r="P298" s="38" t="s">
        <v>434</v>
      </c>
      <c r="Q298" s="140" t="s">
        <v>14</v>
      </c>
      <c r="R298" s="140"/>
      <c r="S298" s="38" t="s">
        <v>404</v>
      </c>
      <c r="T298" s="38" t="s">
        <v>14</v>
      </c>
    </row>
    <row r="299" spans="1:20" ht="41.4" thickBot="1">
      <c r="A299" s="38" t="s">
        <v>7</v>
      </c>
      <c r="B299" s="38" t="s">
        <v>282</v>
      </c>
      <c r="C299" s="38">
        <v>14</v>
      </c>
      <c r="D299" s="38" t="s">
        <v>283</v>
      </c>
      <c r="E299" s="38" t="s">
        <v>2605</v>
      </c>
      <c r="F299" s="38" t="s">
        <v>2632</v>
      </c>
      <c r="G299" s="38" t="s">
        <v>304</v>
      </c>
      <c r="H299" s="38" t="s">
        <v>2633</v>
      </c>
      <c r="I299" s="38" t="s">
        <v>2634</v>
      </c>
      <c r="J299" s="38" t="s">
        <v>289</v>
      </c>
      <c r="K299" s="140" t="s">
        <v>2609</v>
      </c>
      <c r="L299" s="140"/>
      <c r="M299" s="38" t="s">
        <v>753</v>
      </c>
      <c r="N299" s="140" t="s">
        <v>13</v>
      </c>
      <c r="O299" s="140"/>
      <c r="P299" s="38" t="s">
        <v>309</v>
      </c>
      <c r="Q299" s="140" t="s">
        <v>309</v>
      </c>
      <c r="R299" s="140"/>
      <c r="S299" s="38" t="s">
        <v>309</v>
      </c>
      <c r="T299" s="38" t="s">
        <v>310</v>
      </c>
    </row>
    <row r="300" spans="1:20" ht="31.2" thickBot="1">
      <c r="A300" s="38" t="s">
        <v>7</v>
      </c>
      <c r="B300" s="38" t="s">
        <v>282</v>
      </c>
      <c r="C300" s="38">
        <v>39</v>
      </c>
      <c r="D300" s="38" t="s">
        <v>283</v>
      </c>
      <c r="E300" s="38" t="s">
        <v>1108</v>
      </c>
      <c r="F300" s="38" t="s">
        <v>1109</v>
      </c>
      <c r="G300" s="38" t="s">
        <v>296</v>
      </c>
      <c r="H300" s="38" t="s">
        <v>1110</v>
      </c>
      <c r="I300" s="38" t="s">
        <v>1111</v>
      </c>
      <c r="J300" s="38" t="s">
        <v>289</v>
      </c>
      <c r="K300" s="140" t="s">
        <v>764</v>
      </c>
      <c r="L300" s="140"/>
      <c r="M300" s="38" t="s">
        <v>14</v>
      </c>
      <c r="N300" s="140" t="s">
        <v>1112</v>
      </c>
      <c r="O300" s="140"/>
      <c r="P300" s="38" t="s">
        <v>764</v>
      </c>
      <c r="Q300" s="140" t="s">
        <v>14</v>
      </c>
      <c r="R300" s="140"/>
      <c r="S300" s="38" t="s">
        <v>1113</v>
      </c>
      <c r="T300" s="38" t="s">
        <v>14</v>
      </c>
    </row>
    <row r="301" spans="1:20" ht="41.4" thickBot="1">
      <c r="A301" s="38" t="s">
        <v>7</v>
      </c>
      <c r="B301" s="38" t="s">
        <v>282</v>
      </c>
      <c r="C301" s="38">
        <v>11</v>
      </c>
      <c r="D301" s="38" t="s">
        <v>283</v>
      </c>
      <c r="E301" s="38" t="s">
        <v>871</v>
      </c>
      <c r="F301" s="38" t="s">
        <v>872</v>
      </c>
      <c r="G301" s="38" t="s">
        <v>296</v>
      </c>
      <c r="H301" s="38" t="s">
        <v>873</v>
      </c>
      <c r="I301" s="38" t="s">
        <v>874</v>
      </c>
      <c r="J301" s="38" t="s">
        <v>289</v>
      </c>
      <c r="K301" s="140" t="s">
        <v>832</v>
      </c>
      <c r="L301" s="140"/>
      <c r="M301" s="38" t="s">
        <v>14</v>
      </c>
      <c r="N301" s="140" t="s">
        <v>875</v>
      </c>
      <c r="O301" s="140"/>
      <c r="P301" s="38" t="s">
        <v>832</v>
      </c>
      <c r="Q301" s="140" t="s">
        <v>14</v>
      </c>
      <c r="R301" s="140"/>
      <c r="S301" s="38" t="s">
        <v>583</v>
      </c>
      <c r="T301" s="38" t="s">
        <v>14</v>
      </c>
    </row>
    <row r="302" spans="1:20" ht="31.2" thickBot="1">
      <c r="A302" s="38" t="s">
        <v>7</v>
      </c>
      <c r="B302" s="38" t="s">
        <v>282</v>
      </c>
      <c r="C302" s="38">
        <v>15</v>
      </c>
      <c r="D302" s="38" t="s">
        <v>283</v>
      </c>
      <c r="E302" s="38" t="s">
        <v>1206</v>
      </c>
      <c r="F302" s="38" t="s">
        <v>2063</v>
      </c>
      <c r="G302" s="38" t="s">
        <v>304</v>
      </c>
      <c r="H302" s="38" t="s">
        <v>2064</v>
      </c>
      <c r="I302" s="38" t="s">
        <v>2065</v>
      </c>
      <c r="J302" s="38" t="s">
        <v>343</v>
      </c>
      <c r="K302" s="140" t="s">
        <v>539</v>
      </c>
      <c r="L302" s="140"/>
      <c r="M302" s="38" t="s">
        <v>331</v>
      </c>
      <c r="N302" s="140" t="s">
        <v>13</v>
      </c>
      <c r="O302" s="140"/>
      <c r="P302" s="38" t="s">
        <v>309</v>
      </c>
      <c r="Q302" s="140" t="s">
        <v>309</v>
      </c>
      <c r="R302" s="140"/>
      <c r="S302" s="38" t="s">
        <v>309</v>
      </c>
      <c r="T302" s="38" t="s">
        <v>331</v>
      </c>
    </row>
    <row r="303" spans="1:20" ht="31.2" thickBot="1">
      <c r="A303" s="38" t="s">
        <v>7</v>
      </c>
      <c r="B303" s="38" t="s">
        <v>282</v>
      </c>
      <c r="C303" s="38">
        <v>19</v>
      </c>
      <c r="D303" s="38" t="s">
        <v>283</v>
      </c>
      <c r="E303" s="38" t="s">
        <v>712</v>
      </c>
      <c r="F303" s="38" t="s">
        <v>1192</v>
      </c>
      <c r="G303" s="38" t="s">
        <v>304</v>
      </c>
      <c r="H303" s="38" t="s">
        <v>1193</v>
      </c>
      <c r="I303" s="38" t="s">
        <v>1194</v>
      </c>
      <c r="J303" s="38" t="s">
        <v>289</v>
      </c>
      <c r="K303" s="140" t="s">
        <v>469</v>
      </c>
      <c r="L303" s="140"/>
      <c r="M303" s="38" t="s">
        <v>14</v>
      </c>
      <c r="N303" s="140" t="s">
        <v>965</v>
      </c>
      <c r="O303" s="140"/>
      <c r="P303" s="38" t="s">
        <v>309</v>
      </c>
      <c r="Q303" s="140" t="s">
        <v>309</v>
      </c>
      <c r="R303" s="140"/>
      <c r="S303" s="38" t="s">
        <v>309</v>
      </c>
      <c r="T303" s="38" t="s">
        <v>14</v>
      </c>
    </row>
    <row r="304" spans="1:20" ht="31.2" thickBot="1">
      <c r="A304" s="38" t="s">
        <v>7</v>
      </c>
      <c r="B304" s="38" t="s">
        <v>282</v>
      </c>
      <c r="C304" s="38">
        <v>22</v>
      </c>
      <c r="D304" s="38" t="s">
        <v>283</v>
      </c>
      <c r="E304" s="38" t="s">
        <v>788</v>
      </c>
      <c r="F304" s="38" t="s">
        <v>789</v>
      </c>
      <c r="G304" s="38" t="s">
        <v>386</v>
      </c>
      <c r="H304" s="38" t="s">
        <v>790</v>
      </c>
      <c r="I304" s="38" t="s">
        <v>791</v>
      </c>
      <c r="J304" s="38" t="s">
        <v>289</v>
      </c>
      <c r="K304" s="140" t="s">
        <v>645</v>
      </c>
      <c r="L304" s="140"/>
      <c r="M304" s="38" t="s">
        <v>331</v>
      </c>
      <c r="N304" s="140" t="s">
        <v>13</v>
      </c>
      <c r="O304" s="140"/>
      <c r="P304" s="38" t="s">
        <v>309</v>
      </c>
      <c r="Q304" s="140" t="s">
        <v>309</v>
      </c>
      <c r="R304" s="140"/>
      <c r="S304" s="38" t="s">
        <v>309</v>
      </c>
      <c r="T304" s="38" t="s">
        <v>331</v>
      </c>
    </row>
    <row r="305" spans="1:20" ht="31.2" thickBot="1">
      <c r="A305" s="38" t="s">
        <v>7</v>
      </c>
      <c r="B305" s="38" t="s">
        <v>282</v>
      </c>
      <c r="C305" s="38">
        <v>10</v>
      </c>
      <c r="D305" s="38" t="s">
        <v>283</v>
      </c>
      <c r="E305" s="38" t="s">
        <v>1178</v>
      </c>
      <c r="F305" s="38" t="s">
        <v>1831</v>
      </c>
      <c r="G305" s="38" t="s">
        <v>304</v>
      </c>
      <c r="H305" s="38" t="s">
        <v>1832</v>
      </c>
      <c r="I305" s="38" t="s">
        <v>1833</v>
      </c>
      <c r="J305" s="38" t="s">
        <v>289</v>
      </c>
      <c r="K305" s="140" t="s">
        <v>1834</v>
      </c>
      <c r="L305" s="140"/>
      <c r="M305" s="38" t="s">
        <v>14</v>
      </c>
      <c r="N305" s="140" t="s">
        <v>1835</v>
      </c>
      <c r="O305" s="140"/>
      <c r="P305" s="38" t="s">
        <v>309</v>
      </c>
      <c r="Q305" s="140" t="s">
        <v>309</v>
      </c>
      <c r="R305" s="140"/>
      <c r="S305" s="38" t="s">
        <v>309</v>
      </c>
      <c r="T305" s="38" t="s">
        <v>14</v>
      </c>
    </row>
    <row r="306" spans="1:20" ht="31.2" thickBot="1">
      <c r="A306" s="38" t="s">
        <v>7</v>
      </c>
      <c r="B306" s="38" t="s">
        <v>282</v>
      </c>
      <c r="C306" s="38">
        <v>14</v>
      </c>
      <c r="D306" s="38" t="s">
        <v>283</v>
      </c>
      <c r="E306" s="38" t="s">
        <v>577</v>
      </c>
      <c r="F306" s="38" t="s">
        <v>929</v>
      </c>
      <c r="G306" s="38" t="s">
        <v>304</v>
      </c>
      <c r="H306" s="38" t="s">
        <v>930</v>
      </c>
      <c r="I306" s="38" t="s">
        <v>931</v>
      </c>
      <c r="J306" s="38" t="s">
        <v>289</v>
      </c>
      <c r="K306" s="140" t="s">
        <v>581</v>
      </c>
      <c r="L306" s="140"/>
      <c r="M306" s="38" t="s">
        <v>14</v>
      </c>
      <c r="N306" s="140" t="s">
        <v>932</v>
      </c>
      <c r="O306" s="140"/>
      <c r="P306" s="38" t="s">
        <v>309</v>
      </c>
      <c r="Q306" s="140" t="s">
        <v>309</v>
      </c>
      <c r="R306" s="140"/>
      <c r="S306" s="38" t="s">
        <v>309</v>
      </c>
      <c r="T306" s="38" t="s">
        <v>14</v>
      </c>
    </row>
    <row r="307" spans="1:20" ht="31.2" thickBot="1">
      <c r="A307" s="38" t="s">
        <v>7</v>
      </c>
      <c r="B307" s="38" t="s">
        <v>282</v>
      </c>
      <c r="C307" s="38">
        <v>27</v>
      </c>
      <c r="D307" s="38" t="s">
        <v>283</v>
      </c>
      <c r="E307" s="38" t="s">
        <v>584</v>
      </c>
      <c r="F307" s="38" t="s">
        <v>1184</v>
      </c>
      <c r="G307" s="38" t="s">
        <v>296</v>
      </c>
      <c r="H307" s="38" t="s">
        <v>1185</v>
      </c>
      <c r="I307" s="38" t="s">
        <v>1186</v>
      </c>
      <c r="J307" s="38" t="s">
        <v>289</v>
      </c>
      <c r="K307" s="140" t="s">
        <v>395</v>
      </c>
      <c r="L307" s="140"/>
      <c r="M307" s="38" t="s">
        <v>331</v>
      </c>
      <c r="N307" s="140" t="s">
        <v>13</v>
      </c>
      <c r="O307" s="140"/>
      <c r="P307" s="38" t="s">
        <v>395</v>
      </c>
      <c r="Q307" s="140" t="s">
        <v>2180</v>
      </c>
      <c r="R307" s="140"/>
      <c r="S307" s="38" t="s">
        <v>13</v>
      </c>
      <c r="T307" s="38" t="s">
        <v>331</v>
      </c>
    </row>
    <row r="308" spans="1:20" ht="31.2" thickBot="1">
      <c r="A308" s="38" t="s">
        <v>7</v>
      </c>
      <c r="B308" s="38" t="s">
        <v>282</v>
      </c>
      <c r="C308" s="38">
        <v>40</v>
      </c>
      <c r="D308" s="38" t="s">
        <v>283</v>
      </c>
      <c r="E308" s="38" t="s">
        <v>636</v>
      </c>
      <c r="F308" s="38" t="s">
        <v>1812</v>
      </c>
      <c r="G308" s="38" t="s">
        <v>286</v>
      </c>
      <c r="H308" s="38" t="s">
        <v>1813</v>
      </c>
      <c r="I308" s="38" t="s">
        <v>1814</v>
      </c>
      <c r="J308" s="38" t="s">
        <v>289</v>
      </c>
      <c r="K308" s="140" t="s">
        <v>474</v>
      </c>
      <c r="L308" s="140"/>
      <c r="M308" s="38" t="s">
        <v>14</v>
      </c>
      <c r="N308" s="140" t="s">
        <v>1815</v>
      </c>
      <c r="O308" s="140"/>
      <c r="P308" s="38" t="s">
        <v>1816</v>
      </c>
      <c r="Q308" s="140" t="s">
        <v>14</v>
      </c>
      <c r="R308" s="140"/>
      <c r="S308" s="38" t="s">
        <v>490</v>
      </c>
      <c r="T308" s="38" t="s">
        <v>14</v>
      </c>
    </row>
    <row r="309" spans="1:20" ht="31.2" thickBot="1">
      <c r="A309" s="38" t="s">
        <v>7</v>
      </c>
      <c r="B309" s="38" t="s">
        <v>282</v>
      </c>
      <c r="C309" s="38">
        <v>16</v>
      </c>
      <c r="D309" s="38" t="s">
        <v>283</v>
      </c>
      <c r="E309" s="38" t="s">
        <v>1020</v>
      </c>
      <c r="F309" s="38" t="s">
        <v>2107</v>
      </c>
      <c r="G309" s="38" t="s">
        <v>296</v>
      </c>
      <c r="H309" s="38" t="s">
        <v>2108</v>
      </c>
      <c r="I309" s="38" t="s">
        <v>2109</v>
      </c>
      <c r="J309" s="38" t="s">
        <v>289</v>
      </c>
      <c r="K309" s="140" t="s">
        <v>1602</v>
      </c>
      <c r="L309" s="140"/>
      <c r="M309" s="38" t="s">
        <v>1603</v>
      </c>
      <c r="N309" s="140" t="s">
        <v>13</v>
      </c>
      <c r="O309" s="140"/>
      <c r="P309" s="38" t="s">
        <v>1602</v>
      </c>
      <c r="Q309" s="140" t="s">
        <v>1603</v>
      </c>
      <c r="R309" s="140"/>
      <c r="S309" s="38" t="s">
        <v>13</v>
      </c>
      <c r="T309" s="38" t="s">
        <v>310</v>
      </c>
    </row>
    <row r="310" spans="1:20" ht="31.2" thickBot="1">
      <c r="A310" s="38" t="s">
        <v>7</v>
      </c>
      <c r="B310" s="38" t="s">
        <v>282</v>
      </c>
      <c r="C310" s="38">
        <v>38</v>
      </c>
      <c r="D310" s="38" t="s">
        <v>283</v>
      </c>
      <c r="E310" s="38" t="s">
        <v>535</v>
      </c>
      <c r="F310" s="38" t="s">
        <v>536</v>
      </c>
      <c r="G310" s="38" t="s">
        <v>304</v>
      </c>
      <c r="H310" s="38" t="s">
        <v>537</v>
      </c>
      <c r="I310" s="38" t="s">
        <v>538</v>
      </c>
      <c r="J310" s="38" t="s">
        <v>289</v>
      </c>
      <c r="K310" s="140" t="s">
        <v>539</v>
      </c>
      <c r="L310" s="140"/>
      <c r="M310" s="38" t="s">
        <v>331</v>
      </c>
      <c r="N310" s="140" t="s">
        <v>13</v>
      </c>
      <c r="O310" s="140"/>
      <c r="P310" s="38" t="s">
        <v>309</v>
      </c>
      <c r="Q310" s="140" t="s">
        <v>309</v>
      </c>
      <c r="R310" s="140"/>
      <c r="S310" s="38" t="s">
        <v>309</v>
      </c>
      <c r="T310" s="38" t="s">
        <v>331</v>
      </c>
    </row>
    <row r="311" spans="1:20" ht="31.2" thickBot="1">
      <c r="A311" s="38" t="s">
        <v>7</v>
      </c>
      <c r="B311" s="38" t="s">
        <v>282</v>
      </c>
      <c r="C311" s="38">
        <v>6</v>
      </c>
      <c r="D311" s="38" t="s">
        <v>283</v>
      </c>
      <c r="E311" s="38" t="s">
        <v>294</v>
      </c>
      <c r="F311" s="38" t="s">
        <v>295</v>
      </c>
      <c r="G311" s="38" t="s">
        <v>296</v>
      </c>
      <c r="H311" s="38" t="s">
        <v>297</v>
      </c>
      <c r="I311" s="38" t="s">
        <v>298</v>
      </c>
      <c r="J311" s="38" t="s">
        <v>343</v>
      </c>
      <c r="K311" s="140" t="s">
        <v>2465</v>
      </c>
      <c r="L311" s="140"/>
      <c r="M311" s="38" t="s">
        <v>2466</v>
      </c>
      <c r="N311" s="140" t="s">
        <v>13</v>
      </c>
      <c r="O311" s="140"/>
      <c r="P311" s="38" t="s">
        <v>300</v>
      </c>
      <c r="Q311" s="140" t="s">
        <v>14</v>
      </c>
      <c r="R311" s="140"/>
      <c r="S311" s="38" t="s">
        <v>301</v>
      </c>
      <c r="T311" s="38" t="s">
        <v>310</v>
      </c>
    </row>
    <row r="312" spans="1:20" ht="31.2" thickBot="1">
      <c r="A312" s="38" t="s">
        <v>7</v>
      </c>
      <c r="B312" s="38" t="s">
        <v>282</v>
      </c>
      <c r="C312" s="38">
        <v>7</v>
      </c>
      <c r="D312" s="38" t="s">
        <v>283</v>
      </c>
      <c r="E312" s="38" t="s">
        <v>1282</v>
      </c>
      <c r="F312" s="38" t="s">
        <v>1698</v>
      </c>
      <c r="G312" s="38" t="s">
        <v>296</v>
      </c>
      <c r="H312" s="38" t="s">
        <v>1699</v>
      </c>
      <c r="I312" s="38" t="s">
        <v>1700</v>
      </c>
      <c r="J312" s="38" t="s">
        <v>289</v>
      </c>
      <c r="K312" s="140" t="s">
        <v>1701</v>
      </c>
      <c r="L312" s="140"/>
      <c r="M312" s="38" t="s">
        <v>331</v>
      </c>
      <c r="N312" s="140" t="s">
        <v>13</v>
      </c>
      <c r="O312" s="140"/>
      <c r="P312" s="38" t="s">
        <v>332</v>
      </c>
      <c r="Q312" s="140" t="s">
        <v>2180</v>
      </c>
      <c r="R312" s="140"/>
      <c r="S312" s="38" t="s">
        <v>13</v>
      </c>
      <c r="T312" s="38" t="s">
        <v>331</v>
      </c>
    </row>
    <row r="313" spans="1:20" ht="31.2" thickBot="1">
      <c r="A313" s="38" t="s">
        <v>7</v>
      </c>
      <c r="B313" s="38" t="s">
        <v>282</v>
      </c>
      <c r="C313" s="38">
        <v>16</v>
      </c>
      <c r="D313" s="38" t="s">
        <v>283</v>
      </c>
      <c r="E313" s="38" t="s">
        <v>1526</v>
      </c>
      <c r="F313" s="38" t="s">
        <v>2635</v>
      </c>
      <c r="G313" s="38" t="s">
        <v>296</v>
      </c>
      <c r="H313" s="38" t="s">
        <v>2636</v>
      </c>
      <c r="I313" s="38" t="s">
        <v>2637</v>
      </c>
      <c r="J313" s="38" t="s">
        <v>289</v>
      </c>
      <c r="K313" s="140" t="s">
        <v>2620</v>
      </c>
      <c r="L313" s="140"/>
      <c r="M313" s="38" t="s">
        <v>2621</v>
      </c>
      <c r="N313" s="140" t="s">
        <v>13</v>
      </c>
      <c r="O313" s="140"/>
      <c r="P313" s="38" t="s">
        <v>1870</v>
      </c>
      <c r="Q313" s="140" t="s">
        <v>14</v>
      </c>
      <c r="R313" s="140"/>
      <c r="S313" s="38" t="s">
        <v>2638</v>
      </c>
      <c r="T313" s="38" t="s">
        <v>310</v>
      </c>
    </row>
    <row r="314" spans="1:20" ht="31.2" thickBot="1">
      <c r="A314" s="38" t="s">
        <v>7</v>
      </c>
      <c r="B314" s="38" t="s">
        <v>282</v>
      </c>
      <c r="C314" s="38">
        <v>34</v>
      </c>
      <c r="D314" s="38" t="s">
        <v>283</v>
      </c>
      <c r="E314" s="38" t="s">
        <v>391</v>
      </c>
      <c r="F314" s="38" t="s">
        <v>589</v>
      </c>
      <c r="G314" s="38" t="s">
        <v>296</v>
      </c>
      <c r="H314" s="38" t="s">
        <v>590</v>
      </c>
      <c r="I314" s="38" t="s">
        <v>591</v>
      </c>
      <c r="J314" s="38" t="s">
        <v>289</v>
      </c>
      <c r="K314" s="140" t="s">
        <v>592</v>
      </c>
      <c r="L314" s="140"/>
      <c r="M314" s="38" t="s">
        <v>331</v>
      </c>
      <c r="N314" s="140" t="s">
        <v>13</v>
      </c>
      <c r="O314" s="140"/>
      <c r="P314" s="38" t="s">
        <v>309</v>
      </c>
      <c r="Q314" s="140" t="s">
        <v>309</v>
      </c>
      <c r="R314" s="140"/>
      <c r="S314" s="38" t="s">
        <v>309</v>
      </c>
      <c r="T314" s="38" t="s">
        <v>331</v>
      </c>
    </row>
    <row r="315" spans="1:20" ht="31.2" thickBot="1">
      <c r="A315" s="38" t="s">
        <v>7</v>
      </c>
      <c r="B315" s="38" t="s">
        <v>282</v>
      </c>
      <c r="C315" s="38">
        <v>35</v>
      </c>
      <c r="D315" s="38" t="s">
        <v>283</v>
      </c>
      <c r="E315" s="38" t="s">
        <v>1158</v>
      </c>
      <c r="F315" s="38" t="s">
        <v>1552</v>
      </c>
      <c r="G315" s="38" t="s">
        <v>296</v>
      </c>
      <c r="H315" s="38" t="s">
        <v>1553</v>
      </c>
      <c r="I315" s="38" t="s">
        <v>1554</v>
      </c>
      <c r="J315" s="38" t="s">
        <v>289</v>
      </c>
      <c r="K315" s="140" t="s">
        <v>395</v>
      </c>
      <c r="L315" s="140"/>
      <c r="M315" s="38" t="s">
        <v>14</v>
      </c>
      <c r="N315" s="140" t="s">
        <v>1555</v>
      </c>
      <c r="O315" s="140"/>
      <c r="P315" s="38" t="s">
        <v>395</v>
      </c>
      <c r="Q315" s="140" t="s">
        <v>14</v>
      </c>
      <c r="R315" s="140"/>
      <c r="S315" s="38" t="s">
        <v>1556</v>
      </c>
      <c r="T315" s="38" t="s">
        <v>14</v>
      </c>
    </row>
    <row r="316" spans="1:20" ht="31.2" thickBot="1">
      <c r="A316" s="38" t="s">
        <v>7</v>
      </c>
      <c r="B316" s="38" t="s">
        <v>282</v>
      </c>
      <c r="C316" s="38">
        <v>18</v>
      </c>
      <c r="D316" s="38" t="s">
        <v>283</v>
      </c>
      <c r="E316" s="38" t="s">
        <v>311</v>
      </c>
      <c r="F316" s="38" t="s">
        <v>926</v>
      </c>
      <c r="G316" s="38" t="s">
        <v>386</v>
      </c>
      <c r="H316" s="38" t="s">
        <v>927</v>
      </c>
      <c r="I316" s="38" t="s">
        <v>928</v>
      </c>
      <c r="J316" s="38" t="s">
        <v>289</v>
      </c>
      <c r="K316" s="140" t="s">
        <v>469</v>
      </c>
      <c r="L316" s="140"/>
      <c r="M316" s="38" t="s">
        <v>14</v>
      </c>
      <c r="N316" s="140" t="s">
        <v>729</v>
      </c>
      <c r="O316" s="140"/>
      <c r="P316" s="38" t="s">
        <v>309</v>
      </c>
      <c r="Q316" s="140" t="s">
        <v>309</v>
      </c>
      <c r="R316" s="140"/>
      <c r="S316" s="38" t="s">
        <v>309</v>
      </c>
      <c r="T316" s="38" t="s">
        <v>14</v>
      </c>
    </row>
    <row r="317" spans="1:20" ht="41.4" thickBot="1">
      <c r="A317" s="38" t="s">
        <v>7</v>
      </c>
      <c r="B317" s="38" t="s">
        <v>282</v>
      </c>
      <c r="C317" s="38">
        <v>22</v>
      </c>
      <c r="D317" s="38" t="s">
        <v>283</v>
      </c>
      <c r="E317" s="38" t="s">
        <v>485</v>
      </c>
      <c r="F317" s="38" t="s">
        <v>486</v>
      </c>
      <c r="G317" s="38" t="s">
        <v>386</v>
      </c>
      <c r="H317" s="38" t="s">
        <v>487</v>
      </c>
      <c r="I317" s="38" t="s">
        <v>488</v>
      </c>
      <c r="J317" s="38" t="s">
        <v>289</v>
      </c>
      <c r="K317" s="140" t="s">
        <v>489</v>
      </c>
      <c r="L317" s="140"/>
      <c r="M317" s="38" t="s">
        <v>14</v>
      </c>
      <c r="N317" s="140" t="s">
        <v>490</v>
      </c>
      <c r="O317" s="140"/>
      <c r="P317" s="38" t="s">
        <v>309</v>
      </c>
      <c r="Q317" s="140" t="s">
        <v>309</v>
      </c>
      <c r="R317" s="140"/>
      <c r="S317" s="38" t="s">
        <v>309</v>
      </c>
      <c r="T317" s="38" t="s">
        <v>14</v>
      </c>
    </row>
    <row r="318" spans="1:20" ht="31.2" thickBot="1">
      <c r="A318" s="38" t="s">
        <v>7</v>
      </c>
      <c r="B318" s="38" t="s">
        <v>282</v>
      </c>
      <c r="C318" s="38">
        <v>28</v>
      </c>
      <c r="D318" s="38" t="s">
        <v>283</v>
      </c>
      <c r="E318" s="38" t="s">
        <v>1270</v>
      </c>
      <c r="F318" s="38" t="s">
        <v>1271</v>
      </c>
      <c r="G318" s="38" t="s">
        <v>386</v>
      </c>
      <c r="H318" s="38" t="s">
        <v>1272</v>
      </c>
      <c r="I318" s="38" t="s">
        <v>1273</v>
      </c>
      <c r="J318" s="38" t="s">
        <v>289</v>
      </c>
      <c r="K318" s="140" t="s">
        <v>395</v>
      </c>
      <c r="L318" s="140"/>
      <c r="M318" s="38" t="s">
        <v>331</v>
      </c>
      <c r="N318" s="140" t="s">
        <v>13</v>
      </c>
      <c r="O318" s="140"/>
      <c r="P318" s="38" t="s">
        <v>309</v>
      </c>
      <c r="Q318" s="140" t="s">
        <v>309</v>
      </c>
      <c r="R318" s="140"/>
      <c r="S318" s="38" t="s">
        <v>309</v>
      </c>
      <c r="T318" s="38" t="s">
        <v>331</v>
      </c>
    </row>
    <row r="319" spans="1:20" ht="31.2" thickBot="1">
      <c r="A319" s="38" t="s">
        <v>7</v>
      </c>
      <c r="B319" s="38" t="s">
        <v>282</v>
      </c>
      <c r="C319" s="38">
        <v>34</v>
      </c>
      <c r="D319" s="38" t="s">
        <v>283</v>
      </c>
      <c r="E319" s="38" t="s">
        <v>447</v>
      </c>
      <c r="F319" s="38" t="s">
        <v>448</v>
      </c>
      <c r="G319" s="38" t="s">
        <v>296</v>
      </c>
      <c r="H319" s="38" t="s">
        <v>449</v>
      </c>
      <c r="I319" s="38" t="s">
        <v>450</v>
      </c>
      <c r="J319" s="38" t="s">
        <v>343</v>
      </c>
      <c r="K319" s="140" t="s">
        <v>451</v>
      </c>
      <c r="L319" s="140"/>
      <c r="M319" s="38" t="s">
        <v>14</v>
      </c>
      <c r="N319" s="140" t="s">
        <v>2639</v>
      </c>
      <c r="O319" s="140"/>
      <c r="P319" s="38" t="s">
        <v>452</v>
      </c>
      <c r="Q319" s="140" t="s">
        <v>14</v>
      </c>
      <c r="R319" s="140"/>
      <c r="S319" s="38" t="s">
        <v>453</v>
      </c>
      <c r="T319" s="38" t="s">
        <v>14</v>
      </c>
    </row>
    <row r="320" spans="1:20" ht="31.2" thickBot="1">
      <c r="A320" s="38" t="s">
        <v>7</v>
      </c>
      <c r="B320" s="38" t="s">
        <v>282</v>
      </c>
      <c r="C320" s="38">
        <v>42</v>
      </c>
      <c r="D320" s="38" t="s">
        <v>283</v>
      </c>
      <c r="E320" s="38" t="s">
        <v>909</v>
      </c>
      <c r="F320" s="38" t="s">
        <v>1872</v>
      </c>
      <c r="G320" s="38" t="s">
        <v>286</v>
      </c>
      <c r="H320" s="38" t="s">
        <v>1873</v>
      </c>
      <c r="I320" s="38" t="s">
        <v>1874</v>
      </c>
      <c r="J320" s="38" t="s">
        <v>289</v>
      </c>
      <c r="K320" s="140" t="s">
        <v>1875</v>
      </c>
      <c r="L320" s="140"/>
      <c r="M320" s="38" t="s">
        <v>14</v>
      </c>
      <c r="N320" s="140" t="s">
        <v>1876</v>
      </c>
      <c r="O320" s="140"/>
      <c r="P320" s="38" t="s">
        <v>1877</v>
      </c>
      <c r="Q320" s="140" t="s">
        <v>14</v>
      </c>
      <c r="R320" s="140"/>
      <c r="S320" s="38" t="s">
        <v>1876</v>
      </c>
      <c r="T320" s="38" t="s">
        <v>14</v>
      </c>
    </row>
    <row r="321" spans="1:20" ht="31.2" thickBot="1">
      <c r="A321" s="38" t="s">
        <v>7</v>
      </c>
      <c r="B321" s="38" t="s">
        <v>282</v>
      </c>
      <c r="C321" s="38">
        <v>11</v>
      </c>
      <c r="D321" s="38" t="s">
        <v>283</v>
      </c>
      <c r="E321" s="38" t="s">
        <v>678</v>
      </c>
      <c r="F321" s="38" t="s">
        <v>1181</v>
      </c>
      <c r="G321" s="38" t="s">
        <v>304</v>
      </c>
      <c r="H321" s="38" t="s">
        <v>1182</v>
      </c>
      <c r="I321" s="38" t="s">
        <v>1183</v>
      </c>
      <c r="J321" s="38" t="s">
        <v>289</v>
      </c>
      <c r="K321" s="140" t="s">
        <v>354</v>
      </c>
      <c r="L321" s="140"/>
      <c r="M321" s="38" t="s">
        <v>14</v>
      </c>
      <c r="N321" s="140" t="s">
        <v>373</v>
      </c>
      <c r="O321" s="140"/>
      <c r="P321" s="38" t="s">
        <v>309</v>
      </c>
      <c r="Q321" s="140" t="s">
        <v>309</v>
      </c>
      <c r="R321" s="140"/>
      <c r="S321" s="38" t="s">
        <v>309</v>
      </c>
      <c r="T321" s="38" t="s">
        <v>14</v>
      </c>
    </row>
    <row r="322" spans="1:20" ht="41.4" thickBot="1">
      <c r="A322" s="38" t="s">
        <v>7</v>
      </c>
      <c r="B322" s="38" t="s">
        <v>282</v>
      </c>
      <c r="C322" s="38">
        <v>24</v>
      </c>
      <c r="D322" s="38" t="s">
        <v>283</v>
      </c>
      <c r="E322" s="38" t="s">
        <v>470</v>
      </c>
      <c r="F322" s="38" t="s">
        <v>524</v>
      </c>
      <c r="G322" s="38" t="s">
        <v>296</v>
      </c>
      <c r="H322" s="38" t="s">
        <v>525</v>
      </c>
      <c r="I322" s="38" t="s">
        <v>526</v>
      </c>
      <c r="J322" s="38" t="s">
        <v>289</v>
      </c>
      <c r="K322" s="140" t="s">
        <v>474</v>
      </c>
      <c r="L322" s="140"/>
      <c r="M322" s="38" t="s">
        <v>14</v>
      </c>
      <c r="N322" s="140" t="s">
        <v>527</v>
      </c>
      <c r="O322" s="140"/>
      <c r="P322" s="38" t="s">
        <v>528</v>
      </c>
      <c r="Q322" s="140" t="s">
        <v>14</v>
      </c>
      <c r="R322" s="140"/>
      <c r="S322" s="38" t="s">
        <v>529</v>
      </c>
      <c r="T322" s="38" t="s">
        <v>14</v>
      </c>
    </row>
    <row r="323" spans="1:20" ht="31.2" thickBot="1">
      <c r="A323" s="38" t="s">
        <v>7</v>
      </c>
      <c r="B323" s="38" t="s">
        <v>282</v>
      </c>
      <c r="C323" s="38">
        <v>40</v>
      </c>
      <c r="D323" s="38" t="s">
        <v>283</v>
      </c>
      <c r="E323" s="38" t="s">
        <v>636</v>
      </c>
      <c r="F323" s="38" t="s">
        <v>1587</v>
      </c>
      <c r="G323" s="38" t="s">
        <v>304</v>
      </c>
      <c r="H323" s="38" t="s">
        <v>1588</v>
      </c>
      <c r="I323" s="38" t="s">
        <v>1589</v>
      </c>
      <c r="J323" s="38" t="s">
        <v>289</v>
      </c>
      <c r="K323" s="140" t="s">
        <v>469</v>
      </c>
      <c r="L323" s="140"/>
      <c r="M323" s="38" t="s">
        <v>14</v>
      </c>
      <c r="N323" s="140" t="s">
        <v>727</v>
      </c>
      <c r="O323" s="140"/>
      <c r="P323" s="38" t="s">
        <v>309</v>
      </c>
      <c r="Q323" s="140" t="s">
        <v>309</v>
      </c>
      <c r="R323" s="140"/>
      <c r="S323" s="38" t="s">
        <v>309</v>
      </c>
      <c r="T323" s="38" t="s">
        <v>14</v>
      </c>
    </row>
    <row r="324" spans="1:20" ht="31.2" thickBot="1">
      <c r="A324" s="38" t="s">
        <v>7</v>
      </c>
      <c r="B324" s="38" t="s">
        <v>282</v>
      </c>
      <c r="C324" s="38">
        <v>38</v>
      </c>
      <c r="D324" s="38" t="s">
        <v>283</v>
      </c>
      <c r="E324" s="38" t="s">
        <v>1195</v>
      </c>
      <c r="F324" s="38" t="s">
        <v>1489</v>
      </c>
      <c r="G324" s="38" t="s">
        <v>296</v>
      </c>
      <c r="H324" s="38" t="s">
        <v>1490</v>
      </c>
      <c r="I324" s="38" t="s">
        <v>1491</v>
      </c>
      <c r="J324" s="38" t="s">
        <v>289</v>
      </c>
      <c r="K324" s="140" t="s">
        <v>1492</v>
      </c>
      <c r="L324" s="140"/>
      <c r="M324" s="38" t="s">
        <v>14</v>
      </c>
      <c r="N324" s="140" t="s">
        <v>1493</v>
      </c>
      <c r="O324" s="140"/>
      <c r="P324" s="38" t="s">
        <v>292</v>
      </c>
      <c r="Q324" s="140" t="s">
        <v>14</v>
      </c>
      <c r="R324" s="140"/>
      <c r="S324" s="38" t="s">
        <v>1494</v>
      </c>
      <c r="T324" s="38" t="s">
        <v>14</v>
      </c>
    </row>
    <row r="325" spans="1:20" ht="41.4" thickBot="1">
      <c r="A325" s="38" t="s">
        <v>7</v>
      </c>
      <c r="B325" s="38" t="s">
        <v>282</v>
      </c>
      <c r="C325" s="38">
        <v>10</v>
      </c>
      <c r="D325" s="38" t="s">
        <v>283</v>
      </c>
      <c r="E325" s="38" t="s">
        <v>835</v>
      </c>
      <c r="F325" s="38" t="s">
        <v>1473</v>
      </c>
      <c r="G325" s="38" t="s">
        <v>286</v>
      </c>
      <c r="H325" s="38" t="s">
        <v>1474</v>
      </c>
      <c r="I325" s="38" t="s">
        <v>1475</v>
      </c>
      <c r="J325" s="38" t="s">
        <v>289</v>
      </c>
      <c r="K325" s="140" t="s">
        <v>1476</v>
      </c>
      <c r="L325" s="140"/>
      <c r="M325" s="38" t="s">
        <v>14</v>
      </c>
      <c r="N325" s="140" t="s">
        <v>1477</v>
      </c>
      <c r="O325" s="140"/>
      <c r="P325" s="38" t="s">
        <v>1478</v>
      </c>
      <c r="Q325" s="140" t="s">
        <v>14</v>
      </c>
      <c r="R325" s="140"/>
      <c r="S325" s="38" t="s">
        <v>1479</v>
      </c>
      <c r="T325" s="38" t="s">
        <v>14</v>
      </c>
    </row>
    <row r="326" spans="1:20" ht="31.2" thickBot="1">
      <c r="A326" s="38" t="s">
        <v>7</v>
      </c>
      <c r="B326" s="38" t="s">
        <v>282</v>
      </c>
      <c r="C326" s="38">
        <v>28</v>
      </c>
      <c r="D326" s="38" t="s">
        <v>283</v>
      </c>
      <c r="E326" s="38" t="s">
        <v>430</v>
      </c>
      <c r="F326" s="38" t="s">
        <v>1378</v>
      </c>
      <c r="G326" s="38" t="s">
        <v>286</v>
      </c>
      <c r="H326" s="38" t="s">
        <v>1379</v>
      </c>
      <c r="I326" s="38" t="s">
        <v>1380</v>
      </c>
      <c r="J326" s="38" t="s">
        <v>289</v>
      </c>
      <c r="K326" s="140" t="s">
        <v>469</v>
      </c>
      <c r="L326" s="140"/>
      <c r="M326" s="38" t="s">
        <v>14</v>
      </c>
      <c r="N326" s="140" t="s">
        <v>748</v>
      </c>
      <c r="O326" s="140"/>
      <c r="P326" s="38" t="s">
        <v>469</v>
      </c>
      <c r="Q326" s="140" t="s">
        <v>14</v>
      </c>
      <c r="R326" s="140"/>
      <c r="S326" s="38" t="s">
        <v>748</v>
      </c>
      <c r="T326" s="38" t="s">
        <v>14</v>
      </c>
    </row>
    <row r="327" spans="1:20" ht="31.2" thickBot="1">
      <c r="A327" s="38" t="s">
        <v>7</v>
      </c>
      <c r="B327" s="38" t="s">
        <v>282</v>
      </c>
      <c r="C327" s="38">
        <v>9</v>
      </c>
      <c r="D327" s="38" t="s">
        <v>283</v>
      </c>
      <c r="E327" s="38" t="s">
        <v>897</v>
      </c>
      <c r="F327" s="38" t="s">
        <v>1201</v>
      </c>
      <c r="G327" s="38" t="s">
        <v>296</v>
      </c>
      <c r="H327" s="38" t="s">
        <v>1202</v>
      </c>
      <c r="I327" s="38" t="s">
        <v>1203</v>
      </c>
      <c r="J327" s="38" t="s">
        <v>289</v>
      </c>
      <c r="K327" s="140" t="s">
        <v>1204</v>
      </c>
      <c r="L327" s="140"/>
      <c r="M327" s="38" t="s">
        <v>14</v>
      </c>
      <c r="N327" s="140" t="s">
        <v>1205</v>
      </c>
      <c r="O327" s="140"/>
      <c r="P327" s="38" t="s">
        <v>1199</v>
      </c>
      <c r="Q327" s="140" t="s">
        <v>2180</v>
      </c>
      <c r="R327" s="140"/>
      <c r="S327" s="38" t="s">
        <v>13</v>
      </c>
      <c r="T327" s="38" t="s">
        <v>331</v>
      </c>
    </row>
    <row r="328" spans="1:20" ht="31.2" thickBot="1">
      <c r="A328" s="38" t="s">
        <v>7</v>
      </c>
      <c r="B328" s="38" t="s">
        <v>282</v>
      </c>
      <c r="C328" s="38">
        <v>26</v>
      </c>
      <c r="D328" s="38" t="s">
        <v>283</v>
      </c>
      <c r="E328" s="38" t="s">
        <v>881</v>
      </c>
      <c r="F328" s="38" t="s">
        <v>882</v>
      </c>
      <c r="G328" s="38" t="s">
        <v>296</v>
      </c>
      <c r="H328" s="38" t="s">
        <v>883</v>
      </c>
      <c r="I328" s="38" t="s">
        <v>884</v>
      </c>
      <c r="J328" s="38" t="s">
        <v>343</v>
      </c>
      <c r="K328" s="140" t="s">
        <v>299</v>
      </c>
      <c r="L328" s="140"/>
      <c r="M328" s="38" t="s">
        <v>2471</v>
      </c>
      <c r="N328" s="140" t="s">
        <v>13</v>
      </c>
      <c r="O328" s="140"/>
      <c r="P328" s="38" t="s">
        <v>2465</v>
      </c>
      <c r="Q328" s="140" t="s">
        <v>2466</v>
      </c>
      <c r="R328" s="140"/>
      <c r="S328" s="38" t="s">
        <v>13</v>
      </c>
      <c r="T328" s="38" t="s">
        <v>310</v>
      </c>
    </row>
    <row r="329" spans="1:20" ht="31.2" thickBot="1">
      <c r="A329" s="38" t="s">
        <v>7</v>
      </c>
      <c r="B329" s="38" t="s">
        <v>282</v>
      </c>
      <c r="C329" s="38">
        <v>35</v>
      </c>
      <c r="D329" s="38" t="s">
        <v>283</v>
      </c>
      <c r="E329" s="38" t="s">
        <v>1438</v>
      </c>
      <c r="F329" s="38" t="s">
        <v>1439</v>
      </c>
      <c r="G329" s="38" t="s">
        <v>286</v>
      </c>
      <c r="H329" s="38" t="s">
        <v>1440</v>
      </c>
      <c r="I329" s="38" t="s">
        <v>1441</v>
      </c>
      <c r="J329" s="38" t="s">
        <v>289</v>
      </c>
      <c r="K329" s="140" t="s">
        <v>434</v>
      </c>
      <c r="L329" s="140"/>
      <c r="M329" s="38" t="s">
        <v>14</v>
      </c>
      <c r="N329" s="140" t="s">
        <v>925</v>
      </c>
      <c r="O329" s="140"/>
      <c r="P329" s="38" t="s">
        <v>434</v>
      </c>
      <c r="Q329" s="140" t="s">
        <v>14</v>
      </c>
      <c r="R329" s="140"/>
      <c r="S329" s="38" t="s">
        <v>1056</v>
      </c>
      <c r="T329" s="38" t="s">
        <v>14</v>
      </c>
    </row>
    <row r="330" spans="1:20" ht="31.2" thickBot="1">
      <c r="A330" s="38" t="s">
        <v>7</v>
      </c>
      <c r="B330" s="38" t="s">
        <v>282</v>
      </c>
      <c r="C330" s="38">
        <v>4</v>
      </c>
      <c r="D330" s="38" t="s">
        <v>283</v>
      </c>
      <c r="E330" s="38" t="s">
        <v>1087</v>
      </c>
      <c r="F330" s="38" t="s">
        <v>2066</v>
      </c>
      <c r="G330" s="38" t="s">
        <v>386</v>
      </c>
      <c r="H330" s="38" t="s">
        <v>2067</v>
      </c>
      <c r="I330" s="38" t="s">
        <v>2068</v>
      </c>
      <c r="J330" s="38" t="s">
        <v>289</v>
      </c>
      <c r="K330" s="140" t="s">
        <v>434</v>
      </c>
      <c r="L330" s="140"/>
      <c r="M330" s="38" t="s">
        <v>14</v>
      </c>
      <c r="N330" s="140" t="s">
        <v>2069</v>
      </c>
      <c r="O330" s="140"/>
      <c r="P330" s="38" t="s">
        <v>309</v>
      </c>
      <c r="Q330" s="140" t="s">
        <v>309</v>
      </c>
      <c r="R330" s="140"/>
      <c r="S330" s="38" t="s">
        <v>309</v>
      </c>
      <c r="T330" s="38" t="s">
        <v>14</v>
      </c>
    </row>
    <row r="331" spans="1:20" ht="31.2" thickBot="1">
      <c r="A331" s="38" t="s">
        <v>7</v>
      </c>
      <c r="B331" s="38" t="s">
        <v>282</v>
      </c>
      <c r="C331" s="38">
        <v>9</v>
      </c>
      <c r="D331" s="38" t="s">
        <v>283</v>
      </c>
      <c r="E331" s="38" t="s">
        <v>348</v>
      </c>
      <c r="F331" s="38" t="s">
        <v>349</v>
      </c>
      <c r="G331" s="38" t="s">
        <v>296</v>
      </c>
      <c r="H331" s="38" t="s">
        <v>350</v>
      </c>
      <c r="I331" s="38" t="s">
        <v>351</v>
      </c>
      <c r="J331" s="38" t="s">
        <v>289</v>
      </c>
      <c r="K331" s="140" t="s">
        <v>352</v>
      </c>
      <c r="L331" s="140"/>
      <c r="M331" s="38" t="s">
        <v>14</v>
      </c>
      <c r="N331" s="140" t="s">
        <v>353</v>
      </c>
      <c r="O331" s="140"/>
      <c r="P331" s="38" t="s">
        <v>354</v>
      </c>
      <c r="Q331" s="140" t="s">
        <v>14</v>
      </c>
      <c r="R331" s="140"/>
      <c r="S331" s="38" t="s">
        <v>355</v>
      </c>
      <c r="T331" s="38" t="s">
        <v>14</v>
      </c>
    </row>
    <row r="332" spans="1:20" ht="31.2" thickBot="1">
      <c r="A332" s="38" t="s">
        <v>7</v>
      </c>
      <c r="B332" s="38" t="s">
        <v>282</v>
      </c>
      <c r="C332" s="38">
        <v>11</v>
      </c>
      <c r="D332" s="38" t="s">
        <v>283</v>
      </c>
      <c r="E332" s="38" t="s">
        <v>678</v>
      </c>
      <c r="F332" s="38" t="s">
        <v>1181</v>
      </c>
      <c r="G332" s="38" t="s">
        <v>386</v>
      </c>
      <c r="H332" s="38" t="s">
        <v>1182</v>
      </c>
      <c r="I332" s="38" t="s">
        <v>1183</v>
      </c>
      <c r="J332" s="38" t="s">
        <v>289</v>
      </c>
      <c r="K332" s="140" t="s">
        <v>354</v>
      </c>
      <c r="L332" s="140"/>
      <c r="M332" s="38" t="s">
        <v>14</v>
      </c>
      <c r="N332" s="140" t="s">
        <v>373</v>
      </c>
      <c r="O332" s="140"/>
      <c r="P332" s="38" t="s">
        <v>309</v>
      </c>
      <c r="Q332" s="140" t="s">
        <v>309</v>
      </c>
      <c r="R332" s="140"/>
      <c r="S332" s="38" t="s">
        <v>309</v>
      </c>
      <c r="T332" s="38" t="s">
        <v>14</v>
      </c>
    </row>
    <row r="333" spans="1:20" ht="31.2" thickBot="1">
      <c r="A333" s="38" t="s">
        <v>7</v>
      </c>
      <c r="B333" s="38" t="s">
        <v>282</v>
      </c>
      <c r="C333" s="38">
        <v>3</v>
      </c>
      <c r="D333" s="38" t="s">
        <v>283</v>
      </c>
      <c r="E333" s="38" t="s">
        <v>339</v>
      </c>
      <c r="F333" s="38" t="s">
        <v>1790</v>
      </c>
      <c r="G333" s="38" t="s">
        <v>296</v>
      </c>
      <c r="H333" s="38" t="s">
        <v>1791</v>
      </c>
      <c r="I333" s="38" t="s">
        <v>1792</v>
      </c>
      <c r="J333" s="38" t="s">
        <v>289</v>
      </c>
      <c r="K333" s="140" t="s">
        <v>395</v>
      </c>
      <c r="L333" s="140"/>
      <c r="M333" s="38" t="s">
        <v>14</v>
      </c>
      <c r="N333" s="140" t="s">
        <v>1721</v>
      </c>
      <c r="O333" s="140"/>
      <c r="P333" s="38" t="s">
        <v>395</v>
      </c>
      <c r="Q333" s="140" t="s">
        <v>14</v>
      </c>
      <c r="R333" s="140"/>
      <c r="S333" s="38" t="s">
        <v>1793</v>
      </c>
      <c r="T333" s="38" t="s">
        <v>14</v>
      </c>
    </row>
    <row r="334" spans="1:20" ht="31.2" thickBot="1">
      <c r="A334" s="38" t="s">
        <v>7</v>
      </c>
      <c r="B334" s="38" t="s">
        <v>282</v>
      </c>
      <c r="C334" s="38">
        <v>19</v>
      </c>
      <c r="D334" s="38" t="s">
        <v>283</v>
      </c>
      <c r="E334" s="38" t="s">
        <v>1291</v>
      </c>
      <c r="F334" s="38" t="s">
        <v>1292</v>
      </c>
      <c r="G334" s="38" t="s">
        <v>304</v>
      </c>
      <c r="H334" s="38" t="s">
        <v>1293</v>
      </c>
      <c r="I334" s="38" t="s">
        <v>1294</v>
      </c>
      <c r="J334" s="38" t="s">
        <v>289</v>
      </c>
      <c r="K334" s="140" t="s">
        <v>395</v>
      </c>
      <c r="L334" s="140"/>
      <c r="M334" s="38" t="s">
        <v>331</v>
      </c>
      <c r="N334" s="140" t="s">
        <v>13</v>
      </c>
      <c r="O334" s="140"/>
      <c r="P334" s="38" t="s">
        <v>309</v>
      </c>
      <c r="Q334" s="140" t="s">
        <v>309</v>
      </c>
      <c r="R334" s="140"/>
      <c r="S334" s="38" t="s">
        <v>309</v>
      </c>
      <c r="T334" s="38" t="s">
        <v>331</v>
      </c>
    </row>
    <row r="335" spans="1:20" ht="31.2" thickBot="1">
      <c r="A335" s="38" t="s">
        <v>7</v>
      </c>
      <c r="B335" s="38" t="s">
        <v>282</v>
      </c>
      <c r="C335" s="38">
        <v>39</v>
      </c>
      <c r="D335" s="38" t="s">
        <v>283</v>
      </c>
      <c r="E335" s="38" t="s">
        <v>1108</v>
      </c>
      <c r="F335" s="38" t="s">
        <v>1629</v>
      </c>
      <c r="G335" s="38" t="s">
        <v>386</v>
      </c>
      <c r="H335" s="38" t="s">
        <v>1630</v>
      </c>
      <c r="I335" s="38" t="s">
        <v>1631</v>
      </c>
      <c r="J335" s="38" t="s">
        <v>289</v>
      </c>
      <c r="K335" s="140" t="s">
        <v>1632</v>
      </c>
      <c r="L335" s="140"/>
      <c r="M335" s="38" t="s">
        <v>14</v>
      </c>
      <c r="N335" s="140" t="s">
        <v>614</v>
      </c>
      <c r="O335" s="140"/>
      <c r="P335" s="38" t="s">
        <v>309</v>
      </c>
      <c r="Q335" s="140" t="s">
        <v>309</v>
      </c>
      <c r="R335" s="140"/>
      <c r="S335" s="38" t="s">
        <v>309</v>
      </c>
      <c r="T335" s="38" t="s">
        <v>14</v>
      </c>
    </row>
    <row r="336" spans="1:20" ht="31.2" thickBot="1">
      <c r="A336" s="38" t="s">
        <v>7</v>
      </c>
      <c r="B336" s="38" t="s">
        <v>282</v>
      </c>
      <c r="C336" s="38">
        <v>11</v>
      </c>
      <c r="D336" s="38" t="s">
        <v>283</v>
      </c>
      <c r="E336" s="38" t="s">
        <v>511</v>
      </c>
      <c r="F336" s="38" t="s">
        <v>1394</v>
      </c>
      <c r="G336" s="38" t="s">
        <v>286</v>
      </c>
      <c r="H336" s="38" t="s">
        <v>1395</v>
      </c>
      <c r="I336" s="38" t="s">
        <v>1396</v>
      </c>
      <c r="J336" s="38" t="s">
        <v>289</v>
      </c>
      <c r="K336" s="140" t="s">
        <v>1397</v>
      </c>
      <c r="L336" s="140"/>
      <c r="M336" s="38" t="s">
        <v>14</v>
      </c>
      <c r="N336" s="140" t="s">
        <v>1398</v>
      </c>
      <c r="O336" s="140"/>
      <c r="P336" s="38" t="s">
        <v>977</v>
      </c>
      <c r="Q336" s="140" t="s">
        <v>2180</v>
      </c>
      <c r="R336" s="140"/>
      <c r="S336" s="38" t="s">
        <v>13</v>
      </c>
      <c r="T336" s="38" t="s">
        <v>331</v>
      </c>
    </row>
    <row r="337" spans="1:20" ht="31.2" thickBot="1">
      <c r="A337" s="38" t="s">
        <v>7</v>
      </c>
      <c r="B337" s="38" t="s">
        <v>282</v>
      </c>
      <c r="C337" s="38">
        <v>17</v>
      </c>
      <c r="D337" s="38" t="s">
        <v>283</v>
      </c>
      <c r="E337" s="38" t="s">
        <v>506</v>
      </c>
      <c r="F337" s="38" t="s">
        <v>507</v>
      </c>
      <c r="G337" s="38" t="s">
        <v>386</v>
      </c>
      <c r="H337" s="38" t="s">
        <v>508</v>
      </c>
      <c r="I337" s="38" t="s">
        <v>509</v>
      </c>
      <c r="J337" s="38" t="s">
        <v>289</v>
      </c>
      <c r="K337" s="140" t="s">
        <v>510</v>
      </c>
      <c r="L337" s="140"/>
      <c r="M337" s="38" t="s">
        <v>331</v>
      </c>
      <c r="N337" s="140" t="s">
        <v>13</v>
      </c>
      <c r="O337" s="140"/>
      <c r="P337" s="38" t="s">
        <v>309</v>
      </c>
      <c r="Q337" s="140" t="s">
        <v>309</v>
      </c>
      <c r="R337" s="140"/>
      <c r="S337" s="38" t="s">
        <v>309</v>
      </c>
      <c r="T337" s="38" t="s">
        <v>331</v>
      </c>
    </row>
    <row r="338" spans="1:20" ht="31.2" thickBot="1">
      <c r="A338" s="38" t="s">
        <v>7</v>
      </c>
      <c r="B338" s="38" t="s">
        <v>282</v>
      </c>
      <c r="C338" s="38">
        <v>30</v>
      </c>
      <c r="D338" s="38" t="s">
        <v>283</v>
      </c>
      <c r="E338" s="38" t="s">
        <v>491</v>
      </c>
      <c r="F338" s="38" t="s">
        <v>492</v>
      </c>
      <c r="G338" s="38" t="s">
        <v>296</v>
      </c>
      <c r="H338" s="38" t="s">
        <v>493</v>
      </c>
      <c r="I338" s="38" t="s">
        <v>494</v>
      </c>
      <c r="J338" s="38" t="s">
        <v>289</v>
      </c>
      <c r="K338" s="140" t="s">
        <v>495</v>
      </c>
      <c r="L338" s="140"/>
      <c r="M338" s="38" t="s">
        <v>14</v>
      </c>
      <c r="N338" s="140" t="s">
        <v>496</v>
      </c>
      <c r="O338" s="140"/>
      <c r="P338" s="38" t="s">
        <v>497</v>
      </c>
      <c r="Q338" s="140" t="s">
        <v>14</v>
      </c>
      <c r="R338" s="140"/>
      <c r="S338" s="38" t="s">
        <v>498</v>
      </c>
      <c r="T338" s="38" t="s">
        <v>14</v>
      </c>
    </row>
    <row r="339" spans="1:20" ht="31.2" thickBot="1">
      <c r="A339" s="38" t="s">
        <v>7</v>
      </c>
      <c r="B339" s="38" t="s">
        <v>282</v>
      </c>
      <c r="C339" s="38">
        <v>2</v>
      </c>
      <c r="D339" s="38" t="s">
        <v>283</v>
      </c>
      <c r="E339" s="38" t="s">
        <v>2478</v>
      </c>
      <c r="F339" s="38" t="s">
        <v>2487</v>
      </c>
      <c r="G339" s="38" t="s">
        <v>286</v>
      </c>
      <c r="H339" s="38" t="s">
        <v>2488</v>
      </c>
      <c r="I339" s="38" t="s">
        <v>2489</v>
      </c>
      <c r="J339" s="38" t="s">
        <v>289</v>
      </c>
      <c r="K339" s="140" t="s">
        <v>2490</v>
      </c>
      <c r="L339" s="140"/>
      <c r="M339" s="38" t="s">
        <v>14</v>
      </c>
      <c r="N339" s="140" t="s">
        <v>2491</v>
      </c>
      <c r="O339" s="140"/>
      <c r="P339" s="38" t="s">
        <v>2490</v>
      </c>
      <c r="Q339" s="140" t="s">
        <v>14</v>
      </c>
      <c r="R339" s="140"/>
      <c r="S339" s="38" t="s">
        <v>2492</v>
      </c>
      <c r="T339" s="38" t="s">
        <v>14</v>
      </c>
    </row>
    <row r="340" spans="1:20" ht="31.2" thickBot="1">
      <c r="A340" s="38" t="s">
        <v>7</v>
      </c>
      <c r="B340" s="38" t="s">
        <v>282</v>
      </c>
      <c r="C340" s="38">
        <v>14</v>
      </c>
      <c r="D340" s="38" t="s">
        <v>283</v>
      </c>
      <c r="E340" s="38" t="s">
        <v>2605</v>
      </c>
      <c r="F340" s="38" t="s">
        <v>2640</v>
      </c>
      <c r="G340" s="38" t="s">
        <v>286</v>
      </c>
      <c r="H340" s="38" t="s">
        <v>2641</v>
      </c>
      <c r="I340" s="38" t="s">
        <v>2642</v>
      </c>
      <c r="J340" s="38" t="s">
        <v>289</v>
      </c>
      <c r="K340" s="140" t="s">
        <v>2609</v>
      </c>
      <c r="L340" s="140"/>
      <c r="M340" s="38" t="s">
        <v>753</v>
      </c>
      <c r="N340" s="140" t="s">
        <v>13</v>
      </c>
      <c r="O340" s="140"/>
      <c r="P340" s="38" t="s">
        <v>2609</v>
      </c>
      <c r="Q340" s="140" t="s">
        <v>753</v>
      </c>
      <c r="R340" s="140"/>
      <c r="S340" s="38" t="s">
        <v>13</v>
      </c>
      <c r="T340" s="38" t="s">
        <v>310</v>
      </c>
    </row>
    <row r="341" spans="1:20" ht="31.2" thickBot="1">
      <c r="A341" s="38" t="s">
        <v>7</v>
      </c>
      <c r="B341" s="38" t="s">
        <v>282</v>
      </c>
      <c r="C341" s="38">
        <v>36</v>
      </c>
      <c r="D341" s="38" t="s">
        <v>283</v>
      </c>
      <c r="E341" s="38" t="s">
        <v>2616</v>
      </c>
      <c r="F341" s="38" t="s">
        <v>2643</v>
      </c>
      <c r="G341" s="38" t="s">
        <v>296</v>
      </c>
      <c r="H341" s="38" t="s">
        <v>2644</v>
      </c>
      <c r="I341" s="38" t="s">
        <v>2645</v>
      </c>
      <c r="J341" s="38" t="s">
        <v>289</v>
      </c>
      <c r="K341" s="140" t="s">
        <v>2646</v>
      </c>
      <c r="L341" s="140"/>
      <c r="M341" s="38" t="s">
        <v>14</v>
      </c>
      <c r="N341" s="140" t="s">
        <v>2647</v>
      </c>
      <c r="O341" s="140"/>
      <c r="P341" s="38" t="s">
        <v>2646</v>
      </c>
      <c r="Q341" s="140" t="s">
        <v>14</v>
      </c>
      <c r="R341" s="140"/>
      <c r="S341" s="38" t="s">
        <v>2647</v>
      </c>
      <c r="T341" s="38" t="s">
        <v>14</v>
      </c>
    </row>
    <row r="342" spans="1:20" ht="31.2" thickBot="1">
      <c r="A342" s="38" t="s">
        <v>7</v>
      </c>
      <c r="B342" s="38" t="s">
        <v>282</v>
      </c>
      <c r="C342" s="38">
        <v>33</v>
      </c>
      <c r="D342" s="38" t="s">
        <v>283</v>
      </c>
      <c r="E342" s="38" t="s">
        <v>326</v>
      </c>
      <c r="F342" s="38" t="s">
        <v>1894</v>
      </c>
      <c r="G342" s="38" t="s">
        <v>296</v>
      </c>
      <c r="H342" s="38" t="s">
        <v>1895</v>
      </c>
      <c r="I342" s="38" t="s">
        <v>1896</v>
      </c>
      <c r="J342" s="38" t="s">
        <v>289</v>
      </c>
      <c r="K342" s="140" t="s">
        <v>330</v>
      </c>
      <c r="L342" s="140"/>
      <c r="M342" s="38" t="s">
        <v>331</v>
      </c>
      <c r="N342" s="140" t="s">
        <v>13</v>
      </c>
      <c r="O342" s="140"/>
      <c r="P342" s="38" t="s">
        <v>332</v>
      </c>
      <c r="Q342" s="140" t="s">
        <v>2180</v>
      </c>
      <c r="R342" s="140"/>
      <c r="S342" s="38" t="s">
        <v>13</v>
      </c>
      <c r="T342" s="38" t="s">
        <v>331</v>
      </c>
    </row>
    <row r="343" spans="1:20" ht="31.2" thickBot="1">
      <c r="A343" s="38" t="s">
        <v>7</v>
      </c>
      <c r="B343" s="38" t="s">
        <v>282</v>
      </c>
      <c r="C343" s="38">
        <v>41</v>
      </c>
      <c r="D343" s="38" t="s">
        <v>283</v>
      </c>
      <c r="E343" s="38" t="s">
        <v>2501</v>
      </c>
      <c r="F343" s="38" t="s">
        <v>2648</v>
      </c>
      <c r="G343" s="38" t="s">
        <v>386</v>
      </c>
      <c r="H343" s="38" t="s">
        <v>2649</v>
      </c>
      <c r="I343" s="38" t="s">
        <v>2650</v>
      </c>
      <c r="J343" s="38" t="s">
        <v>289</v>
      </c>
      <c r="K343" s="140" t="s">
        <v>338</v>
      </c>
      <c r="L343" s="140"/>
      <c r="M343" s="38" t="s">
        <v>2505</v>
      </c>
      <c r="N343" s="140" t="s">
        <v>13</v>
      </c>
      <c r="O343" s="140"/>
      <c r="P343" s="38" t="s">
        <v>309</v>
      </c>
      <c r="Q343" s="140" t="s">
        <v>309</v>
      </c>
      <c r="R343" s="140"/>
      <c r="S343" s="38" t="s">
        <v>309</v>
      </c>
      <c r="T343" s="38" t="s">
        <v>310</v>
      </c>
    </row>
    <row r="344" spans="1:20" ht="31.2" thickBot="1">
      <c r="A344" s="38" t="s">
        <v>7</v>
      </c>
      <c r="B344" s="38" t="s">
        <v>282</v>
      </c>
      <c r="C344" s="38">
        <v>2</v>
      </c>
      <c r="D344" s="38" t="s">
        <v>283</v>
      </c>
      <c r="E344" s="38" t="s">
        <v>1215</v>
      </c>
      <c r="F344" s="38" t="s">
        <v>1216</v>
      </c>
      <c r="G344" s="38" t="s">
        <v>386</v>
      </c>
      <c r="H344" s="38" t="s">
        <v>1217</v>
      </c>
      <c r="I344" s="38" t="s">
        <v>1218</v>
      </c>
      <c r="J344" s="38" t="s">
        <v>289</v>
      </c>
      <c r="K344" s="140" t="s">
        <v>325</v>
      </c>
      <c r="L344" s="140"/>
      <c r="M344" s="38" t="s">
        <v>331</v>
      </c>
      <c r="N344" s="140" t="s">
        <v>13</v>
      </c>
      <c r="O344" s="140"/>
      <c r="P344" s="38" t="s">
        <v>309</v>
      </c>
      <c r="Q344" s="140" t="s">
        <v>309</v>
      </c>
      <c r="R344" s="140"/>
      <c r="S344" s="38" t="s">
        <v>309</v>
      </c>
      <c r="T344" s="38" t="s">
        <v>331</v>
      </c>
    </row>
    <row r="345" spans="1:20" ht="31.2" thickBot="1">
      <c r="A345" s="38" t="s">
        <v>7</v>
      </c>
      <c r="B345" s="38" t="s">
        <v>282</v>
      </c>
      <c r="C345" s="38">
        <v>10</v>
      </c>
      <c r="D345" s="38" t="s">
        <v>283</v>
      </c>
      <c r="E345" s="38" t="s">
        <v>2551</v>
      </c>
      <c r="F345" s="38" t="s">
        <v>2651</v>
      </c>
      <c r="G345" s="38" t="s">
        <v>286</v>
      </c>
      <c r="H345" s="38" t="s">
        <v>2652</v>
      </c>
      <c r="I345" s="38" t="s">
        <v>2653</v>
      </c>
      <c r="J345" s="38" t="s">
        <v>289</v>
      </c>
      <c r="K345" s="140" t="s">
        <v>656</v>
      </c>
      <c r="L345" s="140"/>
      <c r="M345" s="38" t="s">
        <v>14</v>
      </c>
      <c r="N345" s="140" t="s">
        <v>2559</v>
      </c>
      <c r="O345" s="140"/>
      <c r="P345" s="38" t="s">
        <v>396</v>
      </c>
      <c r="Q345" s="140" t="s">
        <v>14</v>
      </c>
      <c r="R345" s="140"/>
      <c r="S345" s="38" t="s">
        <v>2654</v>
      </c>
      <c r="T345" s="38" t="s">
        <v>14</v>
      </c>
    </row>
    <row r="346" spans="1:20" ht="31.2" thickBot="1">
      <c r="A346" s="38" t="s">
        <v>7</v>
      </c>
      <c r="B346" s="38" t="s">
        <v>282</v>
      </c>
      <c r="C346" s="38">
        <v>18</v>
      </c>
      <c r="D346" s="38" t="s">
        <v>283</v>
      </c>
      <c r="E346" s="38" t="s">
        <v>670</v>
      </c>
      <c r="F346" s="38" t="s">
        <v>1725</v>
      </c>
      <c r="G346" s="38" t="s">
        <v>296</v>
      </c>
      <c r="H346" s="38" t="s">
        <v>1726</v>
      </c>
      <c r="I346" s="38" t="s">
        <v>1727</v>
      </c>
      <c r="J346" s="38" t="s">
        <v>289</v>
      </c>
      <c r="K346" s="140" t="s">
        <v>325</v>
      </c>
      <c r="L346" s="140"/>
      <c r="M346" s="38" t="s">
        <v>14</v>
      </c>
      <c r="N346" s="140" t="s">
        <v>2519</v>
      </c>
      <c r="O346" s="140"/>
      <c r="P346" s="38" t="s">
        <v>416</v>
      </c>
      <c r="Q346" s="140" t="s">
        <v>14</v>
      </c>
      <c r="R346" s="140"/>
      <c r="S346" s="38" t="s">
        <v>2610</v>
      </c>
      <c r="T346" s="38" t="s">
        <v>14</v>
      </c>
    </row>
    <row r="347" spans="1:20" ht="31.2" thickBot="1">
      <c r="A347" s="38" t="s">
        <v>7</v>
      </c>
      <c r="B347" s="38" t="s">
        <v>282</v>
      </c>
      <c r="C347" s="38">
        <v>33</v>
      </c>
      <c r="D347" s="38" t="s">
        <v>283</v>
      </c>
      <c r="E347" s="38" t="s">
        <v>1516</v>
      </c>
      <c r="F347" s="38" t="s">
        <v>1517</v>
      </c>
      <c r="G347" s="38" t="s">
        <v>304</v>
      </c>
      <c r="H347" s="38" t="s">
        <v>1518</v>
      </c>
      <c r="I347" s="38" t="s">
        <v>1519</v>
      </c>
      <c r="J347" s="38" t="s">
        <v>289</v>
      </c>
      <c r="K347" s="140" t="s">
        <v>395</v>
      </c>
      <c r="L347" s="140"/>
      <c r="M347" s="38" t="s">
        <v>14</v>
      </c>
      <c r="N347" s="140" t="s">
        <v>2655</v>
      </c>
      <c r="O347" s="140"/>
      <c r="P347" s="38" t="s">
        <v>309</v>
      </c>
      <c r="Q347" s="140" t="s">
        <v>309</v>
      </c>
      <c r="R347" s="140"/>
      <c r="S347" s="38" t="s">
        <v>309</v>
      </c>
      <c r="T347" s="38" t="s">
        <v>14</v>
      </c>
    </row>
    <row r="348" spans="1:20" ht="31.2" thickBot="1">
      <c r="A348" s="38" t="s">
        <v>7</v>
      </c>
      <c r="B348" s="38" t="s">
        <v>282</v>
      </c>
      <c r="C348" s="38">
        <v>16</v>
      </c>
      <c r="D348" s="38" t="s">
        <v>283</v>
      </c>
      <c r="E348" s="38" t="s">
        <v>1526</v>
      </c>
      <c r="F348" s="38" t="s">
        <v>1527</v>
      </c>
      <c r="G348" s="38" t="s">
        <v>386</v>
      </c>
      <c r="H348" s="38" t="s">
        <v>1528</v>
      </c>
      <c r="I348" s="38" t="s">
        <v>1529</v>
      </c>
      <c r="J348" s="38" t="s">
        <v>289</v>
      </c>
      <c r="K348" s="140" t="s">
        <v>1124</v>
      </c>
      <c r="L348" s="140"/>
      <c r="M348" s="38" t="s">
        <v>331</v>
      </c>
      <c r="N348" s="140" t="s">
        <v>13</v>
      </c>
      <c r="O348" s="140"/>
      <c r="P348" s="38" t="s">
        <v>309</v>
      </c>
      <c r="Q348" s="140" t="s">
        <v>309</v>
      </c>
      <c r="R348" s="140"/>
      <c r="S348" s="38" t="s">
        <v>309</v>
      </c>
      <c r="T348" s="38" t="s">
        <v>331</v>
      </c>
    </row>
    <row r="349" spans="1:20" ht="31.2" thickBot="1">
      <c r="A349" s="38" t="s">
        <v>7</v>
      </c>
      <c r="B349" s="38" t="s">
        <v>282</v>
      </c>
      <c r="C349" s="38">
        <v>22</v>
      </c>
      <c r="D349" s="38" t="s">
        <v>283</v>
      </c>
      <c r="E349" s="38" t="s">
        <v>1077</v>
      </c>
      <c r="F349" s="38" t="s">
        <v>1617</v>
      </c>
      <c r="G349" s="38" t="s">
        <v>286</v>
      </c>
      <c r="H349" s="38" t="s">
        <v>1618</v>
      </c>
      <c r="I349" s="38" t="s">
        <v>1619</v>
      </c>
      <c r="J349" s="38" t="s">
        <v>289</v>
      </c>
      <c r="K349" s="140" t="s">
        <v>1377</v>
      </c>
      <c r="L349" s="140"/>
      <c r="M349" s="38" t="s">
        <v>331</v>
      </c>
      <c r="N349" s="140" t="s">
        <v>13</v>
      </c>
      <c r="O349" s="140"/>
      <c r="P349" s="38" t="s">
        <v>416</v>
      </c>
      <c r="Q349" s="140" t="s">
        <v>2180</v>
      </c>
      <c r="R349" s="140"/>
      <c r="S349" s="38" t="s">
        <v>13</v>
      </c>
      <c r="T349" s="38" t="s">
        <v>331</v>
      </c>
    </row>
    <row r="350" spans="1:20" ht="41.4" thickBot="1">
      <c r="A350" s="38" t="s">
        <v>7</v>
      </c>
      <c r="B350" s="38" t="s">
        <v>282</v>
      </c>
      <c r="C350" s="38">
        <v>28</v>
      </c>
      <c r="D350" s="38" t="s">
        <v>283</v>
      </c>
      <c r="E350" s="38" t="s">
        <v>1270</v>
      </c>
      <c r="F350" s="38" t="s">
        <v>1457</v>
      </c>
      <c r="G350" s="38" t="s">
        <v>304</v>
      </c>
      <c r="H350" s="38" t="s">
        <v>1458</v>
      </c>
      <c r="I350" s="38" t="s">
        <v>1459</v>
      </c>
      <c r="J350" s="38" t="s">
        <v>343</v>
      </c>
      <c r="K350" s="140" t="s">
        <v>2656</v>
      </c>
      <c r="L350" s="140"/>
      <c r="M350" s="38" t="s">
        <v>14</v>
      </c>
      <c r="N350" s="140" t="s">
        <v>2657</v>
      </c>
      <c r="O350" s="140"/>
      <c r="P350" s="38" t="s">
        <v>309</v>
      </c>
      <c r="Q350" s="140" t="s">
        <v>309</v>
      </c>
      <c r="R350" s="140"/>
      <c r="S350" s="38" t="s">
        <v>309</v>
      </c>
      <c r="T350" s="38" t="s">
        <v>14</v>
      </c>
    </row>
    <row r="351" spans="1:20" ht="31.2" thickBot="1">
      <c r="A351" s="38" t="s">
        <v>7</v>
      </c>
      <c r="B351" s="38" t="s">
        <v>282</v>
      </c>
      <c r="C351" s="38">
        <v>8</v>
      </c>
      <c r="D351" s="38" t="s">
        <v>283</v>
      </c>
      <c r="E351" s="38" t="s">
        <v>530</v>
      </c>
      <c r="F351" s="38" t="s">
        <v>615</v>
      </c>
      <c r="G351" s="38" t="s">
        <v>296</v>
      </c>
      <c r="H351" s="38" t="s">
        <v>616</v>
      </c>
      <c r="I351" s="38" t="s">
        <v>617</v>
      </c>
      <c r="J351" s="38" t="s">
        <v>289</v>
      </c>
      <c r="K351" s="140" t="s">
        <v>446</v>
      </c>
      <c r="L351" s="140"/>
      <c r="M351" s="38" t="s">
        <v>14</v>
      </c>
      <c r="N351" s="140" t="s">
        <v>555</v>
      </c>
      <c r="O351" s="140"/>
      <c r="P351" s="38" t="s">
        <v>618</v>
      </c>
      <c r="Q351" s="140" t="s">
        <v>14</v>
      </c>
      <c r="R351" s="140"/>
      <c r="S351" s="38" t="s">
        <v>555</v>
      </c>
      <c r="T351" s="38" t="s">
        <v>14</v>
      </c>
    </row>
    <row r="352" spans="1:20" ht="31.2" thickBot="1">
      <c r="A352" s="38" t="s">
        <v>7</v>
      </c>
      <c r="B352" s="38" t="s">
        <v>282</v>
      </c>
      <c r="C352" s="38">
        <v>13</v>
      </c>
      <c r="D352" s="38" t="s">
        <v>283</v>
      </c>
      <c r="E352" s="38" t="s">
        <v>259</v>
      </c>
      <c r="F352" s="38" t="s">
        <v>1133</v>
      </c>
      <c r="G352" s="38" t="s">
        <v>304</v>
      </c>
      <c r="H352" s="38" t="s">
        <v>1134</v>
      </c>
      <c r="I352" s="38" t="s">
        <v>1135</v>
      </c>
      <c r="J352" s="38" t="s">
        <v>289</v>
      </c>
      <c r="K352" s="140" t="s">
        <v>1136</v>
      </c>
      <c r="L352" s="140"/>
      <c r="M352" s="38" t="s">
        <v>14</v>
      </c>
      <c r="N352" s="140" t="s">
        <v>1137</v>
      </c>
      <c r="O352" s="140"/>
      <c r="P352" s="38" t="s">
        <v>309</v>
      </c>
      <c r="Q352" s="140" t="s">
        <v>309</v>
      </c>
      <c r="R352" s="140"/>
      <c r="S352" s="38" t="s">
        <v>309</v>
      </c>
      <c r="T352" s="38" t="s">
        <v>14</v>
      </c>
    </row>
    <row r="353" spans="1:20" ht="31.2" thickBot="1">
      <c r="A353" s="38" t="s">
        <v>7</v>
      </c>
      <c r="B353" s="38" t="s">
        <v>282</v>
      </c>
      <c r="C353" s="38">
        <v>26</v>
      </c>
      <c r="D353" s="38" t="s">
        <v>283</v>
      </c>
      <c r="E353" s="38" t="s">
        <v>881</v>
      </c>
      <c r="F353" s="38" t="s">
        <v>1257</v>
      </c>
      <c r="G353" s="38" t="s">
        <v>286</v>
      </c>
      <c r="H353" s="38" t="s">
        <v>1258</v>
      </c>
      <c r="I353" s="38" t="s">
        <v>1259</v>
      </c>
      <c r="J353" s="38" t="s">
        <v>289</v>
      </c>
      <c r="K353" s="140" t="s">
        <v>1260</v>
      </c>
      <c r="L353" s="140"/>
      <c r="M353" s="38" t="s">
        <v>331</v>
      </c>
      <c r="N353" s="140" t="s">
        <v>13</v>
      </c>
      <c r="O353" s="140"/>
      <c r="P353" s="38" t="s">
        <v>1260</v>
      </c>
      <c r="Q353" s="140" t="s">
        <v>2180</v>
      </c>
      <c r="R353" s="140"/>
      <c r="S353" s="38" t="s">
        <v>13</v>
      </c>
      <c r="T353" s="38" t="s">
        <v>331</v>
      </c>
    </row>
    <row r="354" spans="1:20" ht="31.2" thickBot="1">
      <c r="A354" s="38" t="s">
        <v>7</v>
      </c>
      <c r="B354" s="38" t="s">
        <v>282</v>
      </c>
      <c r="C354" s="38">
        <v>36</v>
      </c>
      <c r="D354" s="38" t="s">
        <v>283</v>
      </c>
      <c r="E354" s="38" t="s">
        <v>960</v>
      </c>
      <c r="F354" s="38" t="s">
        <v>2016</v>
      </c>
      <c r="G354" s="38" t="s">
        <v>286</v>
      </c>
      <c r="H354" s="38" t="s">
        <v>2017</v>
      </c>
      <c r="I354" s="38" t="s">
        <v>2018</v>
      </c>
      <c r="J354" s="38" t="s">
        <v>289</v>
      </c>
      <c r="K354" s="140" t="s">
        <v>2019</v>
      </c>
      <c r="L354" s="140"/>
      <c r="M354" s="38" t="s">
        <v>14</v>
      </c>
      <c r="N354" s="140" t="s">
        <v>1948</v>
      </c>
      <c r="O354" s="140"/>
      <c r="P354" s="38" t="s">
        <v>656</v>
      </c>
      <c r="Q354" s="140" t="s">
        <v>14</v>
      </c>
      <c r="R354" s="140"/>
      <c r="S354" s="38" t="s">
        <v>658</v>
      </c>
      <c r="T354" s="38" t="s">
        <v>14</v>
      </c>
    </row>
    <row r="355" spans="1:20" ht="31.2" thickBot="1">
      <c r="A355" s="38" t="s">
        <v>7</v>
      </c>
      <c r="B355" s="38" t="s">
        <v>282</v>
      </c>
      <c r="C355" s="38">
        <v>5</v>
      </c>
      <c r="D355" s="38" t="s">
        <v>283</v>
      </c>
      <c r="E355" s="38" t="s">
        <v>988</v>
      </c>
      <c r="F355" s="38" t="s">
        <v>989</v>
      </c>
      <c r="G355" s="38" t="s">
        <v>386</v>
      </c>
      <c r="H355" s="38" t="s">
        <v>990</v>
      </c>
      <c r="I355" s="38" t="s">
        <v>991</v>
      </c>
      <c r="J355" s="38" t="s">
        <v>289</v>
      </c>
      <c r="K355" s="140" t="s">
        <v>395</v>
      </c>
      <c r="L355" s="140"/>
      <c r="M355" s="38" t="s">
        <v>14</v>
      </c>
      <c r="N355" s="140" t="s">
        <v>992</v>
      </c>
      <c r="O355" s="140"/>
      <c r="P355" s="38" t="s">
        <v>309</v>
      </c>
      <c r="Q355" s="140" t="s">
        <v>309</v>
      </c>
      <c r="R355" s="140"/>
      <c r="S355" s="38" t="s">
        <v>309</v>
      </c>
      <c r="T355" s="38" t="s">
        <v>14</v>
      </c>
    </row>
    <row r="356" spans="1:20" ht="31.2" thickBot="1">
      <c r="A356" s="38" t="s">
        <v>7</v>
      </c>
      <c r="B356" s="38" t="s">
        <v>282</v>
      </c>
      <c r="C356" s="38">
        <v>35</v>
      </c>
      <c r="D356" s="38" t="s">
        <v>283</v>
      </c>
      <c r="E356" s="38" t="s">
        <v>1158</v>
      </c>
      <c r="F356" s="38" t="s">
        <v>1159</v>
      </c>
      <c r="G356" s="38" t="s">
        <v>286</v>
      </c>
      <c r="H356" s="38" t="s">
        <v>1160</v>
      </c>
      <c r="I356" s="38" t="s">
        <v>1161</v>
      </c>
      <c r="J356" s="38" t="s">
        <v>289</v>
      </c>
      <c r="K356" s="140" t="s">
        <v>1162</v>
      </c>
      <c r="L356" s="140"/>
      <c r="M356" s="38" t="s">
        <v>14</v>
      </c>
      <c r="N356" s="140" t="s">
        <v>1163</v>
      </c>
      <c r="O356" s="140"/>
      <c r="P356" s="38" t="s">
        <v>554</v>
      </c>
      <c r="Q356" s="140" t="s">
        <v>14</v>
      </c>
      <c r="R356" s="140"/>
      <c r="S356" s="38" t="s">
        <v>1164</v>
      </c>
      <c r="T356" s="38" t="s">
        <v>14</v>
      </c>
    </row>
    <row r="357" spans="1:20" ht="31.2" thickBot="1">
      <c r="A357" s="38" t="s">
        <v>7</v>
      </c>
      <c r="B357" s="38" t="s">
        <v>282</v>
      </c>
      <c r="C357" s="38">
        <v>39</v>
      </c>
      <c r="D357" s="38" t="s">
        <v>283</v>
      </c>
      <c r="E357" s="38" t="s">
        <v>754</v>
      </c>
      <c r="F357" s="38" t="s">
        <v>755</v>
      </c>
      <c r="G357" s="38" t="s">
        <v>386</v>
      </c>
      <c r="H357" s="38" t="s">
        <v>756</v>
      </c>
      <c r="I357" s="38" t="s">
        <v>757</v>
      </c>
      <c r="J357" s="38" t="s">
        <v>289</v>
      </c>
      <c r="K357" s="140" t="s">
        <v>395</v>
      </c>
      <c r="L357" s="140"/>
      <c r="M357" s="38" t="s">
        <v>14</v>
      </c>
      <c r="N357" s="140" t="s">
        <v>758</v>
      </c>
      <c r="O357" s="140"/>
      <c r="P357" s="38" t="s">
        <v>309</v>
      </c>
      <c r="Q357" s="140" t="s">
        <v>309</v>
      </c>
      <c r="R357" s="140"/>
      <c r="S357" s="38" t="s">
        <v>309</v>
      </c>
      <c r="T357" s="38" t="s">
        <v>14</v>
      </c>
    </row>
    <row r="358" spans="1:20" ht="31.2" thickBot="1">
      <c r="A358" s="38" t="s">
        <v>7</v>
      </c>
      <c r="B358" s="38" t="s">
        <v>282</v>
      </c>
      <c r="C358" s="38">
        <v>1</v>
      </c>
      <c r="D358" s="38" t="s">
        <v>283</v>
      </c>
      <c r="E358" s="38" t="s">
        <v>284</v>
      </c>
      <c r="F358" s="38" t="s">
        <v>285</v>
      </c>
      <c r="G358" s="38" t="s">
        <v>286</v>
      </c>
      <c r="H358" s="38" t="s">
        <v>287</v>
      </c>
      <c r="I358" s="38" t="s">
        <v>288</v>
      </c>
      <c r="J358" s="38" t="s">
        <v>289</v>
      </c>
      <c r="K358" s="140" t="s">
        <v>290</v>
      </c>
      <c r="L358" s="140"/>
      <c r="M358" s="38" t="s">
        <v>14</v>
      </c>
      <c r="N358" s="140" t="s">
        <v>291</v>
      </c>
      <c r="O358" s="140"/>
      <c r="P358" s="38" t="s">
        <v>292</v>
      </c>
      <c r="Q358" s="140" t="s">
        <v>14</v>
      </c>
      <c r="R358" s="140"/>
      <c r="S358" s="38" t="s">
        <v>293</v>
      </c>
      <c r="T358" s="38" t="s">
        <v>14</v>
      </c>
    </row>
    <row r="359" spans="1:20" ht="31.2" thickBot="1">
      <c r="A359" s="38" t="s">
        <v>7</v>
      </c>
      <c r="B359" s="38" t="s">
        <v>282</v>
      </c>
      <c r="C359" s="38">
        <v>13</v>
      </c>
      <c r="D359" s="38" t="s">
        <v>283</v>
      </c>
      <c r="E359" s="38" t="s">
        <v>478</v>
      </c>
      <c r="F359" s="38" t="s">
        <v>479</v>
      </c>
      <c r="G359" s="38" t="s">
        <v>286</v>
      </c>
      <c r="H359" s="38" t="s">
        <v>480</v>
      </c>
      <c r="I359" s="38" t="s">
        <v>481</v>
      </c>
      <c r="J359" s="38" t="s">
        <v>289</v>
      </c>
      <c r="K359" s="140" t="s">
        <v>482</v>
      </c>
      <c r="L359" s="140"/>
      <c r="M359" s="38" t="s">
        <v>14</v>
      </c>
      <c r="N359" s="140" t="s">
        <v>483</v>
      </c>
      <c r="O359" s="140"/>
      <c r="P359" s="38" t="s">
        <v>360</v>
      </c>
      <c r="Q359" s="140" t="s">
        <v>14</v>
      </c>
      <c r="R359" s="140"/>
      <c r="S359" s="38" t="s">
        <v>484</v>
      </c>
      <c r="T359" s="38" t="s">
        <v>14</v>
      </c>
    </row>
    <row r="360" spans="1:20" ht="31.2" thickBot="1">
      <c r="A360" s="38" t="s">
        <v>7</v>
      </c>
      <c r="B360" s="38" t="s">
        <v>282</v>
      </c>
      <c r="C360" s="38">
        <v>36</v>
      </c>
      <c r="D360" s="38" t="s">
        <v>283</v>
      </c>
      <c r="E360" s="38" t="s">
        <v>2585</v>
      </c>
      <c r="F360" s="38" t="s">
        <v>2658</v>
      </c>
      <c r="G360" s="38" t="s">
        <v>304</v>
      </c>
      <c r="H360" s="38" t="s">
        <v>2659</v>
      </c>
      <c r="I360" s="38" t="s">
        <v>2660</v>
      </c>
      <c r="J360" s="38" t="s">
        <v>289</v>
      </c>
      <c r="K360" s="140" t="s">
        <v>1200</v>
      </c>
      <c r="L360" s="140"/>
      <c r="M360" s="38" t="s">
        <v>2589</v>
      </c>
      <c r="N360" s="140" t="s">
        <v>13</v>
      </c>
      <c r="O360" s="140"/>
      <c r="P360" s="38" t="s">
        <v>309</v>
      </c>
      <c r="Q360" s="140" t="s">
        <v>309</v>
      </c>
      <c r="R360" s="140"/>
      <c r="S360" s="38" t="s">
        <v>309</v>
      </c>
      <c r="T360" s="38" t="s">
        <v>310</v>
      </c>
    </row>
    <row r="361" spans="1:20" ht="31.2" thickBot="1">
      <c r="A361" s="38" t="s">
        <v>7</v>
      </c>
      <c r="B361" s="38" t="s">
        <v>282</v>
      </c>
      <c r="C361" s="38">
        <v>39</v>
      </c>
      <c r="D361" s="38" t="s">
        <v>283</v>
      </c>
      <c r="E361" s="38" t="s">
        <v>1108</v>
      </c>
      <c r="F361" s="38" t="s">
        <v>1633</v>
      </c>
      <c r="G361" s="38" t="s">
        <v>286</v>
      </c>
      <c r="H361" s="38" t="s">
        <v>1634</v>
      </c>
      <c r="I361" s="38" t="s">
        <v>1635</v>
      </c>
      <c r="J361" s="38" t="s">
        <v>289</v>
      </c>
      <c r="K361" s="140" t="s">
        <v>1636</v>
      </c>
      <c r="L361" s="140"/>
      <c r="M361" s="38" t="s">
        <v>331</v>
      </c>
      <c r="N361" s="140" t="s">
        <v>13</v>
      </c>
      <c r="O361" s="140"/>
      <c r="P361" s="38" t="s">
        <v>292</v>
      </c>
      <c r="Q361" s="140" t="s">
        <v>14</v>
      </c>
      <c r="R361" s="140"/>
      <c r="S361" s="38" t="s">
        <v>355</v>
      </c>
      <c r="T361" s="38" t="s">
        <v>331</v>
      </c>
    </row>
    <row r="362" spans="1:20" ht="31.2" thickBot="1">
      <c r="A362" s="38" t="s">
        <v>7</v>
      </c>
      <c r="B362" s="38" t="s">
        <v>282</v>
      </c>
      <c r="C362" s="38">
        <v>19</v>
      </c>
      <c r="D362" s="38" t="s">
        <v>283</v>
      </c>
      <c r="E362" s="38" t="s">
        <v>712</v>
      </c>
      <c r="F362" s="38" t="s">
        <v>2074</v>
      </c>
      <c r="G362" s="38" t="s">
        <v>286</v>
      </c>
      <c r="H362" s="38" t="s">
        <v>2075</v>
      </c>
      <c r="I362" s="38" t="s">
        <v>2076</v>
      </c>
      <c r="J362" s="38" t="s">
        <v>289</v>
      </c>
      <c r="K362" s="140" t="s">
        <v>2077</v>
      </c>
      <c r="L362" s="140"/>
      <c r="M362" s="38" t="s">
        <v>14</v>
      </c>
      <c r="N362" s="140" t="s">
        <v>2078</v>
      </c>
      <c r="O362" s="140"/>
      <c r="P362" s="38" t="s">
        <v>2077</v>
      </c>
      <c r="Q362" s="140" t="s">
        <v>14</v>
      </c>
      <c r="R362" s="140"/>
      <c r="S362" s="38" t="s">
        <v>2079</v>
      </c>
      <c r="T362" s="38" t="s">
        <v>14</v>
      </c>
    </row>
    <row r="363" spans="1:20" ht="31.2" thickBot="1">
      <c r="A363" s="38" t="s">
        <v>7</v>
      </c>
      <c r="B363" s="38" t="s">
        <v>282</v>
      </c>
      <c r="C363" s="38">
        <v>35</v>
      </c>
      <c r="D363" s="38" t="s">
        <v>283</v>
      </c>
      <c r="E363" s="38" t="s">
        <v>557</v>
      </c>
      <c r="F363" s="38" t="s">
        <v>558</v>
      </c>
      <c r="G363" s="38" t="s">
        <v>304</v>
      </c>
      <c r="H363" s="38" t="s">
        <v>559</v>
      </c>
      <c r="I363" s="38" t="s">
        <v>560</v>
      </c>
      <c r="J363" s="38" t="s">
        <v>289</v>
      </c>
      <c r="K363" s="140" t="s">
        <v>395</v>
      </c>
      <c r="L363" s="140"/>
      <c r="M363" s="38" t="s">
        <v>14</v>
      </c>
      <c r="N363" s="140" t="s">
        <v>2625</v>
      </c>
      <c r="O363" s="140"/>
      <c r="P363" s="38" t="s">
        <v>309</v>
      </c>
      <c r="Q363" s="140" t="s">
        <v>309</v>
      </c>
      <c r="R363" s="140"/>
      <c r="S363" s="38" t="s">
        <v>309</v>
      </c>
      <c r="T363" s="38" t="s">
        <v>14</v>
      </c>
    </row>
    <row r="364" spans="1:20" ht="41.4" thickBot="1">
      <c r="A364" s="38" t="s">
        <v>7</v>
      </c>
      <c r="B364" s="38" t="s">
        <v>282</v>
      </c>
      <c r="C364" s="38">
        <v>8</v>
      </c>
      <c r="D364" s="38" t="s">
        <v>283</v>
      </c>
      <c r="E364" s="38" t="s">
        <v>530</v>
      </c>
      <c r="F364" s="38" t="s">
        <v>531</v>
      </c>
      <c r="G364" s="38" t="s">
        <v>304</v>
      </c>
      <c r="H364" s="38" t="s">
        <v>532</v>
      </c>
      <c r="I364" s="38" t="s">
        <v>533</v>
      </c>
      <c r="J364" s="38" t="s">
        <v>289</v>
      </c>
      <c r="K364" s="140" t="s">
        <v>469</v>
      </c>
      <c r="L364" s="140"/>
      <c r="M364" s="38" t="s">
        <v>14</v>
      </c>
      <c r="N364" s="140" t="s">
        <v>534</v>
      </c>
      <c r="O364" s="140"/>
      <c r="P364" s="38" t="s">
        <v>309</v>
      </c>
      <c r="Q364" s="140" t="s">
        <v>309</v>
      </c>
      <c r="R364" s="140"/>
      <c r="S364" s="38" t="s">
        <v>309</v>
      </c>
      <c r="T364" s="38" t="s">
        <v>14</v>
      </c>
    </row>
    <row r="365" spans="1:20" ht="31.2" thickBot="1">
      <c r="A365" s="38" t="s">
        <v>7</v>
      </c>
      <c r="B365" s="38" t="s">
        <v>282</v>
      </c>
      <c r="C365" s="38">
        <v>11</v>
      </c>
      <c r="D365" s="38" t="s">
        <v>283</v>
      </c>
      <c r="E365" s="38" t="s">
        <v>871</v>
      </c>
      <c r="F365" s="38" t="s">
        <v>886</v>
      </c>
      <c r="G365" s="38" t="s">
        <v>286</v>
      </c>
      <c r="H365" s="38" t="s">
        <v>887</v>
      </c>
      <c r="I365" s="38" t="s">
        <v>888</v>
      </c>
      <c r="J365" s="38" t="s">
        <v>289</v>
      </c>
      <c r="K365" s="140" t="s">
        <v>395</v>
      </c>
      <c r="L365" s="140"/>
      <c r="M365" s="38" t="s">
        <v>14</v>
      </c>
      <c r="N365" s="140" t="s">
        <v>889</v>
      </c>
      <c r="O365" s="140"/>
      <c r="P365" s="38" t="s">
        <v>395</v>
      </c>
      <c r="Q365" s="140" t="s">
        <v>14</v>
      </c>
      <c r="R365" s="140"/>
      <c r="S365" s="38" t="s">
        <v>890</v>
      </c>
      <c r="T365" s="38" t="s">
        <v>14</v>
      </c>
    </row>
    <row r="366" spans="1:20" ht="31.2" thickBot="1">
      <c r="A366" s="38" t="s">
        <v>7</v>
      </c>
      <c r="B366" s="38" t="s">
        <v>282</v>
      </c>
      <c r="C366" s="38">
        <v>1</v>
      </c>
      <c r="D366" s="38" t="s">
        <v>283</v>
      </c>
      <c r="E366" s="38" t="s">
        <v>333</v>
      </c>
      <c r="F366" s="38" t="s">
        <v>868</v>
      </c>
      <c r="G366" s="38" t="s">
        <v>386</v>
      </c>
      <c r="H366" s="38" t="s">
        <v>869</v>
      </c>
      <c r="I366" s="38" t="s">
        <v>870</v>
      </c>
      <c r="J366" s="38" t="s">
        <v>289</v>
      </c>
      <c r="K366" s="140" t="s">
        <v>469</v>
      </c>
      <c r="L366" s="140"/>
      <c r="M366" s="38" t="s">
        <v>14</v>
      </c>
      <c r="N366" s="140" t="s">
        <v>729</v>
      </c>
      <c r="O366" s="140"/>
      <c r="P366" s="38" t="s">
        <v>309</v>
      </c>
      <c r="Q366" s="140" t="s">
        <v>309</v>
      </c>
      <c r="R366" s="140"/>
      <c r="S366" s="38" t="s">
        <v>309</v>
      </c>
      <c r="T366" s="38" t="s">
        <v>14</v>
      </c>
    </row>
    <row r="367" spans="1:20" ht="31.2" thickBot="1">
      <c r="A367" s="38" t="s">
        <v>7</v>
      </c>
      <c r="B367" s="38" t="s">
        <v>282</v>
      </c>
      <c r="C367" s="38">
        <v>17</v>
      </c>
      <c r="D367" s="38" t="s">
        <v>283</v>
      </c>
      <c r="E367" s="38" t="s">
        <v>506</v>
      </c>
      <c r="F367" s="38" t="s">
        <v>2125</v>
      </c>
      <c r="G367" s="38" t="s">
        <v>296</v>
      </c>
      <c r="H367" s="38" t="s">
        <v>2126</v>
      </c>
      <c r="I367" s="38" t="s">
        <v>2127</v>
      </c>
      <c r="J367" s="38" t="s">
        <v>289</v>
      </c>
      <c r="K367" s="140" t="s">
        <v>2128</v>
      </c>
      <c r="L367" s="140"/>
      <c r="M367" s="38" t="s">
        <v>331</v>
      </c>
      <c r="N367" s="140" t="s">
        <v>13</v>
      </c>
      <c r="O367" s="140"/>
      <c r="P367" s="38" t="s">
        <v>416</v>
      </c>
      <c r="Q367" s="140" t="s">
        <v>2180</v>
      </c>
      <c r="R367" s="140"/>
      <c r="S367" s="38" t="s">
        <v>13</v>
      </c>
      <c r="T367" s="38" t="s">
        <v>331</v>
      </c>
    </row>
    <row r="368" spans="1:20" ht="31.2" thickBot="1">
      <c r="A368" s="38" t="s">
        <v>7</v>
      </c>
      <c r="B368" s="38" t="s">
        <v>282</v>
      </c>
      <c r="C368" s="38">
        <v>24</v>
      </c>
      <c r="D368" s="38" t="s">
        <v>283</v>
      </c>
      <c r="E368" s="38" t="s">
        <v>1030</v>
      </c>
      <c r="F368" s="38" t="s">
        <v>1031</v>
      </c>
      <c r="G368" s="38" t="s">
        <v>296</v>
      </c>
      <c r="H368" s="38" t="s">
        <v>1032</v>
      </c>
      <c r="I368" s="38" t="s">
        <v>1033</v>
      </c>
      <c r="J368" s="38" t="s">
        <v>289</v>
      </c>
      <c r="K368" s="140" t="s">
        <v>395</v>
      </c>
      <c r="L368" s="140"/>
      <c r="M368" s="38" t="s">
        <v>331</v>
      </c>
      <c r="N368" s="140" t="s">
        <v>13</v>
      </c>
      <c r="O368" s="140"/>
      <c r="P368" s="38" t="s">
        <v>395</v>
      </c>
      <c r="Q368" s="140" t="s">
        <v>2180</v>
      </c>
      <c r="R368" s="140"/>
      <c r="S368" s="38" t="s">
        <v>13</v>
      </c>
      <c r="T368" s="38" t="s">
        <v>331</v>
      </c>
    </row>
    <row r="369" spans="1:20" ht="31.2" thickBot="1">
      <c r="A369" s="38" t="s">
        <v>7</v>
      </c>
      <c r="B369" s="38" t="s">
        <v>282</v>
      </c>
      <c r="C369" s="38">
        <v>35</v>
      </c>
      <c r="D369" s="38" t="s">
        <v>283</v>
      </c>
      <c r="E369" s="38" t="s">
        <v>557</v>
      </c>
      <c r="F369" s="38" t="s">
        <v>2120</v>
      </c>
      <c r="G369" s="38" t="s">
        <v>296</v>
      </c>
      <c r="H369" s="38" t="s">
        <v>2121</v>
      </c>
      <c r="I369" s="38" t="s">
        <v>2122</v>
      </c>
      <c r="J369" s="38" t="s">
        <v>289</v>
      </c>
      <c r="K369" s="140" t="s">
        <v>1701</v>
      </c>
      <c r="L369" s="140"/>
      <c r="M369" s="38" t="s">
        <v>14</v>
      </c>
      <c r="N369" s="140" t="s">
        <v>1746</v>
      </c>
      <c r="O369" s="140"/>
      <c r="P369" s="38" t="s">
        <v>1701</v>
      </c>
      <c r="Q369" s="140" t="s">
        <v>14</v>
      </c>
      <c r="R369" s="140"/>
      <c r="S369" s="38" t="s">
        <v>2123</v>
      </c>
      <c r="T369" s="38" t="s">
        <v>14</v>
      </c>
    </row>
    <row r="370" spans="1:20" ht="31.2" thickBot="1">
      <c r="A370" s="38" t="s">
        <v>7</v>
      </c>
      <c r="B370" s="38" t="s">
        <v>282</v>
      </c>
      <c r="C370" s="38">
        <v>35</v>
      </c>
      <c r="D370" s="38" t="s">
        <v>283</v>
      </c>
      <c r="E370" s="38" t="s">
        <v>1158</v>
      </c>
      <c r="F370" s="38" t="s">
        <v>1590</v>
      </c>
      <c r="G370" s="38" t="s">
        <v>386</v>
      </c>
      <c r="H370" s="38" t="s">
        <v>1591</v>
      </c>
      <c r="I370" s="38" t="s">
        <v>1592</v>
      </c>
      <c r="J370" s="38" t="s">
        <v>289</v>
      </c>
      <c r="K370" s="140" t="s">
        <v>1593</v>
      </c>
      <c r="L370" s="140"/>
      <c r="M370" s="38" t="s">
        <v>14</v>
      </c>
      <c r="N370" s="140" t="s">
        <v>1174</v>
      </c>
      <c r="O370" s="140"/>
      <c r="P370" s="38" t="s">
        <v>309</v>
      </c>
      <c r="Q370" s="140" t="s">
        <v>309</v>
      </c>
      <c r="R370" s="140"/>
      <c r="S370" s="38" t="s">
        <v>309</v>
      </c>
      <c r="T370" s="38" t="s">
        <v>14</v>
      </c>
    </row>
    <row r="371" spans="1:20" ht="41.4" thickBot="1">
      <c r="A371" s="38" t="s">
        <v>7</v>
      </c>
      <c r="B371" s="38" t="s">
        <v>282</v>
      </c>
      <c r="C371" s="38">
        <v>37</v>
      </c>
      <c r="D371" s="38" t="s">
        <v>283</v>
      </c>
      <c r="E371" s="38" t="s">
        <v>1623</v>
      </c>
      <c r="F371" s="38" t="s">
        <v>1999</v>
      </c>
      <c r="G371" s="38" t="s">
        <v>296</v>
      </c>
      <c r="H371" s="38" t="s">
        <v>2000</v>
      </c>
      <c r="I371" s="38" t="s">
        <v>2001</v>
      </c>
      <c r="J371" s="38" t="s">
        <v>289</v>
      </c>
      <c r="K371" s="140" t="s">
        <v>2002</v>
      </c>
      <c r="L371" s="140"/>
      <c r="M371" s="38" t="s">
        <v>14</v>
      </c>
      <c r="N371" s="140" t="s">
        <v>2003</v>
      </c>
      <c r="O371" s="140"/>
      <c r="P371" s="38" t="s">
        <v>2004</v>
      </c>
      <c r="Q371" s="140" t="s">
        <v>14</v>
      </c>
      <c r="R371" s="140"/>
      <c r="S371" s="38" t="s">
        <v>2005</v>
      </c>
      <c r="T371" s="38" t="s">
        <v>14</v>
      </c>
    </row>
    <row r="372" spans="1:20" ht="31.2" thickBot="1">
      <c r="A372" s="38" t="s">
        <v>7</v>
      </c>
      <c r="B372" s="38" t="s">
        <v>282</v>
      </c>
      <c r="C372" s="38">
        <v>17</v>
      </c>
      <c r="D372" s="38" t="s">
        <v>283</v>
      </c>
      <c r="E372" s="38" t="s">
        <v>459</v>
      </c>
      <c r="F372" s="38" t="s">
        <v>933</v>
      </c>
      <c r="G372" s="38" t="s">
        <v>386</v>
      </c>
      <c r="H372" s="38" t="s">
        <v>934</v>
      </c>
      <c r="I372" s="38" t="s">
        <v>935</v>
      </c>
      <c r="J372" s="38" t="s">
        <v>289</v>
      </c>
      <c r="K372" s="140" t="s">
        <v>469</v>
      </c>
      <c r="L372" s="140"/>
      <c r="M372" s="38" t="s">
        <v>14</v>
      </c>
      <c r="N372" s="140" t="s">
        <v>484</v>
      </c>
      <c r="O372" s="140"/>
      <c r="P372" s="38" t="s">
        <v>309</v>
      </c>
      <c r="Q372" s="140" t="s">
        <v>309</v>
      </c>
      <c r="R372" s="140"/>
      <c r="S372" s="38" t="s">
        <v>309</v>
      </c>
      <c r="T372" s="38" t="s">
        <v>14</v>
      </c>
    </row>
    <row r="373" spans="1:20" ht="31.2" thickBot="1">
      <c r="A373" s="38" t="s">
        <v>7</v>
      </c>
      <c r="B373" s="38" t="s">
        <v>282</v>
      </c>
      <c r="C373" s="38">
        <v>17</v>
      </c>
      <c r="D373" s="38" t="s">
        <v>283</v>
      </c>
      <c r="E373" s="38" t="s">
        <v>459</v>
      </c>
      <c r="F373" s="38" t="s">
        <v>2200</v>
      </c>
      <c r="G373" s="38" t="s">
        <v>296</v>
      </c>
      <c r="H373" s="38" t="s">
        <v>2201</v>
      </c>
      <c r="I373" s="38" t="s">
        <v>2202</v>
      </c>
      <c r="J373" s="38" t="s">
        <v>289</v>
      </c>
      <c r="K373" s="140" t="s">
        <v>1162</v>
      </c>
      <c r="L373" s="140"/>
      <c r="M373" s="38" t="s">
        <v>14</v>
      </c>
      <c r="N373" s="140" t="s">
        <v>2203</v>
      </c>
      <c r="O373" s="140"/>
      <c r="P373" s="38" t="s">
        <v>1881</v>
      </c>
      <c r="Q373" s="140" t="s">
        <v>14</v>
      </c>
      <c r="R373" s="140"/>
      <c r="S373" s="38" t="s">
        <v>1286</v>
      </c>
      <c r="T373" s="38" t="s">
        <v>14</v>
      </c>
    </row>
    <row r="374" spans="1:20" ht="31.2" thickBot="1">
      <c r="A374" s="38" t="s">
        <v>7</v>
      </c>
      <c r="B374" s="38" t="s">
        <v>282</v>
      </c>
      <c r="C374" s="38">
        <v>28</v>
      </c>
      <c r="D374" s="38" t="s">
        <v>283</v>
      </c>
      <c r="E374" s="38" t="s">
        <v>1274</v>
      </c>
      <c r="F374" s="38" t="s">
        <v>1275</v>
      </c>
      <c r="G374" s="38" t="s">
        <v>296</v>
      </c>
      <c r="H374" s="38" t="s">
        <v>1276</v>
      </c>
      <c r="I374" s="38" t="s">
        <v>1277</v>
      </c>
      <c r="J374" s="38" t="s">
        <v>289</v>
      </c>
      <c r="K374" s="140" t="s">
        <v>1278</v>
      </c>
      <c r="L374" s="140"/>
      <c r="M374" s="38" t="s">
        <v>331</v>
      </c>
      <c r="N374" s="140" t="s">
        <v>13</v>
      </c>
      <c r="O374" s="140"/>
      <c r="P374" s="38" t="s">
        <v>416</v>
      </c>
      <c r="Q374" s="140" t="s">
        <v>2180</v>
      </c>
      <c r="R374" s="140"/>
      <c r="S374" s="38" t="s">
        <v>13</v>
      </c>
      <c r="T374" s="38" t="s">
        <v>331</v>
      </c>
    </row>
    <row r="375" spans="1:20" ht="31.2" thickBot="1">
      <c r="A375" s="38" t="s">
        <v>7</v>
      </c>
      <c r="B375" s="38" t="s">
        <v>282</v>
      </c>
      <c r="C375" s="38">
        <v>35</v>
      </c>
      <c r="D375" s="38" t="s">
        <v>283</v>
      </c>
      <c r="E375" s="38" t="s">
        <v>1438</v>
      </c>
      <c r="F375" s="38" t="s">
        <v>1752</v>
      </c>
      <c r="G375" s="38" t="s">
        <v>386</v>
      </c>
      <c r="H375" s="38" t="s">
        <v>1753</v>
      </c>
      <c r="I375" s="38" t="s">
        <v>1754</v>
      </c>
      <c r="J375" s="38" t="s">
        <v>289</v>
      </c>
      <c r="K375" s="140" t="s">
        <v>1204</v>
      </c>
      <c r="L375" s="140"/>
      <c r="M375" s="38" t="s">
        <v>14</v>
      </c>
      <c r="N375" s="140" t="s">
        <v>1755</v>
      </c>
      <c r="O375" s="140"/>
      <c r="P375" s="38" t="s">
        <v>309</v>
      </c>
      <c r="Q375" s="140" t="s">
        <v>309</v>
      </c>
      <c r="R375" s="140"/>
      <c r="S375" s="38" t="s">
        <v>309</v>
      </c>
      <c r="T375" s="38" t="s">
        <v>14</v>
      </c>
    </row>
    <row r="376" spans="1:20" ht="31.2" thickBot="1">
      <c r="A376" s="38" t="s">
        <v>7</v>
      </c>
      <c r="B376" s="38" t="s">
        <v>282</v>
      </c>
      <c r="C376" s="38">
        <v>7</v>
      </c>
      <c r="D376" s="38" t="s">
        <v>283</v>
      </c>
      <c r="E376" s="38" t="s">
        <v>1057</v>
      </c>
      <c r="F376" s="38" t="s">
        <v>1821</v>
      </c>
      <c r="G376" s="38" t="s">
        <v>286</v>
      </c>
      <c r="H376" s="38" t="s">
        <v>1822</v>
      </c>
      <c r="I376" s="38" t="s">
        <v>1823</v>
      </c>
      <c r="J376" s="38" t="s">
        <v>289</v>
      </c>
      <c r="K376" s="140" t="s">
        <v>1359</v>
      </c>
      <c r="L376" s="140"/>
      <c r="M376" s="38" t="s">
        <v>331</v>
      </c>
      <c r="N376" s="140" t="s">
        <v>13</v>
      </c>
      <c r="O376" s="140"/>
      <c r="P376" s="38" t="s">
        <v>497</v>
      </c>
      <c r="Q376" s="140" t="s">
        <v>14</v>
      </c>
      <c r="R376" s="140"/>
      <c r="S376" s="38" t="s">
        <v>1824</v>
      </c>
      <c r="T376" s="38" t="s">
        <v>331</v>
      </c>
    </row>
    <row r="377" spans="1:20" ht="31.2" thickBot="1">
      <c r="A377" s="38" t="s">
        <v>7</v>
      </c>
      <c r="B377" s="38" t="s">
        <v>282</v>
      </c>
      <c r="C377" s="38">
        <v>29</v>
      </c>
      <c r="D377" s="38" t="s">
        <v>283</v>
      </c>
      <c r="E377" s="38" t="s">
        <v>384</v>
      </c>
      <c r="F377" s="38" t="s">
        <v>385</v>
      </c>
      <c r="G377" s="38" t="s">
        <v>386</v>
      </c>
      <c r="H377" s="38" t="s">
        <v>387</v>
      </c>
      <c r="I377" s="38" t="s">
        <v>388</v>
      </c>
      <c r="J377" s="38" t="s">
        <v>289</v>
      </c>
      <c r="K377" s="140" t="s">
        <v>389</v>
      </c>
      <c r="L377" s="140"/>
      <c r="M377" s="38" t="s">
        <v>14</v>
      </c>
      <c r="N377" s="140" t="s">
        <v>390</v>
      </c>
      <c r="O377" s="140"/>
      <c r="P377" s="38" t="s">
        <v>309</v>
      </c>
      <c r="Q377" s="140" t="s">
        <v>309</v>
      </c>
      <c r="R377" s="140"/>
      <c r="S377" s="38" t="s">
        <v>309</v>
      </c>
      <c r="T377" s="38" t="s">
        <v>14</v>
      </c>
    </row>
    <row r="378" spans="1:20" ht="31.2" thickBot="1">
      <c r="A378" s="38" t="s">
        <v>7</v>
      </c>
      <c r="B378" s="38" t="s">
        <v>282</v>
      </c>
      <c r="C378" s="38">
        <v>9</v>
      </c>
      <c r="D378" s="38" t="s">
        <v>283</v>
      </c>
      <c r="E378" s="38" t="s">
        <v>397</v>
      </c>
      <c r="F378" s="38" t="s">
        <v>1165</v>
      </c>
      <c r="G378" s="38" t="s">
        <v>386</v>
      </c>
      <c r="H378" s="38" t="s">
        <v>1166</v>
      </c>
      <c r="I378" s="38" t="s">
        <v>1167</v>
      </c>
      <c r="J378" s="38" t="s">
        <v>289</v>
      </c>
      <c r="K378" s="140" t="s">
        <v>469</v>
      </c>
      <c r="L378" s="140"/>
      <c r="M378" s="38" t="s">
        <v>14</v>
      </c>
      <c r="N378" s="140" t="s">
        <v>1168</v>
      </c>
      <c r="O378" s="140"/>
      <c r="P378" s="38" t="s">
        <v>309</v>
      </c>
      <c r="Q378" s="140" t="s">
        <v>309</v>
      </c>
      <c r="R378" s="140"/>
      <c r="S378" s="38" t="s">
        <v>309</v>
      </c>
      <c r="T378" s="38" t="s">
        <v>14</v>
      </c>
    </row>
    <row r="379" spans="1:20" ht="31.2" thickBot="1">
      <c r="A379" s="38" t="s">
        <v>7</v>
      </c>
      <c r="B379" s="38" t="s">
        <v>282</v>
      </c>
      <c r="C379" s="38">
        <v>17</v>
      </c>
      <c r="D379" s="38" t="s">
        <v>283</v>
      </c>
      <c r="E379" s="38" t="s">
        <v>1062</v>
      </c>
      <c r="F379" s="38" t="s">
        <v>1604</v>
      </c>
      <c r="G379" s="38" t="s">
        <v>386</v>
      </c>
      <c r="H379" s="38" t="s">
        <v>1605</v>
      </c>
      <c r="I379" s="38" t="s">
        <v>1606</v>
      </c>
      <c r="J379" s="38" t="s">
        <v>289</v>
      </c>
      <c r="K379" s="140" t="s">
        <v>1066</v>
      </c>
      <c r="L379" s="140"/>
      <c r="M379" s="38" t="s">
        <v>14</v>
      </c>
      <c r="N379" s="140" t="s">
        <v>1607</v>
      </c>
      <c r="O379" s="140"/>
      <c r="P379" s="38" t="s">
        <v>309</v>
      </c>
      <c r="Q379" s="140" t="s">
        <v>309</v>
      </c>
      <c r="R379" s="140"/>
      <c r="S379" s="38" t="s">
        <v>309</v>
      </c>
      <c r="T379" s="38" t="s">
        <v>14</v>
      </c>
    </row>
    <row r="380" spans="1:20" ht="41.4" thickBot="1">
      <c r="A380" s="38" t="s">
        <v>7</v>
      </c>
      <c r="B380" s="38" t="s">
        <v>282</v>
      </c>
      <c r="C380" s="38">
        <v>24</v>
      </c>
      <c r="D380" s="38" t="s">
        <v>283</v>
      </c>
      <c r="E380" s="38" t="s">
        <v>1404</v>
      </c>
      <c r="F380" s="38" t="s">
        <v>1405</v>
      </c>
      <c r="G380" s="38" t="s">
        <v>286</v>
      </c>
      <c r="H380" s="38" t="s">
        <v>1406</v>
      </c>
      <c r="I380" s="38" t="s">
        <v>1407</v>
      </c>
      <c r="J380" s="38" t="s">
        <v>289</v>
      </c>
      <c r="K380" s="140" t="s">
        <v>1408</v>
      </c>
      <c r="L380" s="140"/>
      <c r="M380" s="38" t="s">
        <v>331</v>
      </c>
      <c r="N380" s="140" t="s">
        <v>13</v>
      </c>
      <c r="O380" s="140"/>
      <c r="P380" s="38" t="s">
        <v>1409</v>
      </c>
      <c r="Q380" s="140" t="s">
        <v>14</v>
      </c>
      <c r="R380" s="140"/>
      <c r="S380" s="38" t="s">
        <v>1410</v>
      </c>
      <c r="T380" s="38" t="s">
        <v>331</v>
      </c>
    </row>
    <row r="381" spans="1:20" ht="31.2" thickBot="1">
      <c r="A381" s="38" t="s">
        <v>7</v>
      </c>
      <c r="B381" s="38" t="s">
        <v>282</v>
      </c>
      <c r="C381" s="38">
        <v>29</v>
      </c>
      <c r="D381" s="38" t="s">
        <v>283</v>
      </c>
      <c r="E381" s="38" t="s">
        <v>771</v>
      </c>
      <c r="F381" s="38" t="s">
        <v>1153</v>
      </c>
      <c r="G381" s="38" t="s">
        <v>386</v>
      </c>
      <c r="H381" s="38" t="s">
        <v>1154</v>
      </c>
      <c r="I381" s="38" t="s">
        <v>1155</v>
      </c>
      <c r="J381" s="38" t="s">
        <v>289</v>
      </c>
      <c r="K381" s="140" t="s">
        <v>1156</v>
      </c>
      <c r="L381" s="140"/>
      <c r="M381" s="38" t="s">
        <v>14</v>
      </c>
      <c r="N381" s="140" t="s">
        <v>1157</v>
      </c>
      <c r="O381" s="140"/>
      <c r="P381" s="38" t="s">
        <v>309</v>
      </c>
      <c r="Q381" s="140" t="s">
        <v>309</v>
      </c>
      <c r="R381" s="140"/>
      <c r="S381" s="38" t="s">
        <v>309</v>
      </c>
      <c r="T381" s="38" t="s">
        <v>14</v>
      </c>
    </row>
    <row r="382" spans="1:20" ht="31.2" thickBot="1">
      <c r="A382" s="38" t="s">
        <v>7</v>
      </c>
      <c r="B382" s="38" t="s">
        <v>282</v>
      </c>
      <c r="C382" s="38">
        <v>37</v>
      </c>
      <c r="D382" s="38" t="s">
        <v>283</v>
      </c>
      <c r="E382" s="38" t="s">
        <v>1623</v>
      </c>
      <c r="F382" s="38" t="s">
        <v>2207</v>
      </c>
      <c r="G382" s="38" t="s">
        <v>286</v>
      </c>
      <c r="H382" s="38" t="s">
        <v>2208</v>
      </c>
      <c r="I382" s="38" t="s">
        <v>2209</v>
      </c>
      <c r="J382" s="38" t="s">
        <v>289</v>
      </c>
      <c r="K382" s="140" t="s">
        <v>458</v>
      </c>
      <c r="L382" s="140"/>
      <c r="M382" s="38" t="s">
        <v>14</v>
      </c>
      <c r="N382" s="140" t="s">
        <v>2035</v>
      </c>
      <c r="O382" s="140"/>
      <c r="P382" s="38" t="s">
        <v>323</v>
      </c>
      <c r="Q382" s="140" t="s">
        <v>14</v>
      </c>
      <c r="R382" s="140"/>
      <c r="S382" s="38" t="s">
        <v>683</v>
      </c>
      <c r="T382" s="38" t="s">
        <v>14</v>
      </c>
    </row>
    <row r="383" spans="1:20" ht="31.2" thickBot="1">
      <c r="A383" s="38" t="s">
        <v>7</v>
      </c>
      <c r="B383" s="38" t="s">
        <v>282</v>
      </c>
      <c r="C383" s="38">
        <v>5</v>
      </c>
      <c r="D383" s="38" t="s">
        <v>283</v>
      </c>
      <c r="E383" s="38" t="s">
        <v>988</v>
      </c>
      <c r="F383" s="38" t="s">
        <v>1223</v>
      </c>
      <c r="G383" s="38" t="s">
        <v>286</v>
      </c>
      <c r="H383" s="38" t="s">
        <v>1224</v>
      </c>
      <c r="I383" s="38" t="s">
        <v>1225</v>
      </c>
      <c r="J383" s="38" t="s">
        <v>289</v>
      </c>
      <c r="K383" s="140" t="s">
        <v>1226</v>
      </c>
      <c r="L383" s="140"/>
      <c r="M383" s="38" t="s">
        <v>331</v>
      </c>
      <c r="N383" s="140" t="s">
        <v>13</v>
      </c>
      <c r="O383" s="140"/>
      <c r="P383" s="38" t="s">
        <v>332</v>
      </c>
      <c r="Q383" s="140" t="s">
        <v>14</v>
      </c>
      <c r="R383" s="140"/>
      <c r="S383" s="38" t="s">
        <v>2610</v>
      </c>
      <c r="T383" s="38" t="s">
        <v>331</v>
      </c>
    </row>
    <row r="384" spans="1:20" ht="51.6" thickBot="1">
      <c r="A384" s="38" t="s">
        <v>7</v>
      </c>
      <c r="B384" s="38" t="s">
        <v>282</v>
      </c>
      <c r="C384" s="38">
        <v>17</v>
      </c>
      <c r="D384" s="38" t="s">
        <v>283</v>
      </c>
      <c r="E384" s="38" t="s">
        <v>1062</v>
      </c>
      <c r="F384" s="38" t="s">
        <v>1063</v>
      </c>
      <c r="G384" s="38" t="s">
        <v>296</v>
      </c>
      <c r="H384" s="38" t="s">
        <v>1064</v>
      </c>
      <c r="I384" s="38" t="s">
        <v>1065</v>
      </c>
      <c r="J384" s="38" t="s">
        <v>289</v>
      </c>
      <c r="K384" s="140" t="s">
        <v>1066</v>
      </c>
      <c r="L384" s="140"/>
      <c r="M384" s="38" t="s">
        <v>331</v>
      </c>
      <c r="N384" s="140" t="s">
        <v>13</v>
      </c>
      <c r="O384" s="140"/>
      <c r="P384" s="38" t="s">
        <v>332</v>
      </c>
      <c r="Q384" s="140" t="s">
        <v>2180</v>
      </c>
      <c r="R384" s="140"/>
      <c r="S384" s="38" t="s">
        <v>13</v>
      </c>
      <c r="T384" s="38" t="s">
        <v>331</v>
      </c>
    </row>
    <row r="385" spans="1:20" ht="31.2" thickBot="1">
      <c r="A385" s="38" t="s">
        <v>7</v>
      </c>
      <c r="B385" s="38" t="s">
        <v>282</v>
      </c>
      <c r="C385" s="38">
        <v>21</v>
      </c>
      <c r="D385" s="38" t="s">
        <v>283</v>
      </c>
      <c r="E385" s="38" t="s">
        <v>2513</v>
      </c>
      <c r="F385" s="38" t="s">
        <v>2661</v>
      </c>
      <c r="G385" s="38" t="s">
        <v>296</v>
      </c>
      <c r="H385" s="38" t="s">
        <v>2662</v>
      </c>
      <c r="I385" s="38" t="s">
        <v>2663</v>
      </c>
      <c r="J385" s="38" t="s">
        <v>289</v>
      </c>
      <c r="K385" s="140" t="s">
        <v>1935</v>
      </c>
      <c r="L385" s="140"/>
      <c r="M385" s="38" t="s">
        <v>14</v>
      </c>
      <c r="N385" s="140" t="s">
        <v>2664</v>
      </c>
      <c r="O385" s="140"/>
      <c r="P385" s="38" t="s">
        <v>2548</v>
      </c>
      <c r="Q385" s="140" t="s">
        <v>2549</v>
      </c>
      <c r="R385" s="140"/>
      <c r="S385" s="38" t="s">
        <v>13</v>
      </c>
      <c r="T385" s="38" t="s">
        <v>310</v>
      </c>
    </row>
    <row r="386" spans="1:20" ht="41.4" thickBot="1">
      <c r="A386" s="38" t="s">
        <v>7</v>
      </c>
      <c r="B386" s="38" t="s">
        <v>282</v>
      </c>
      <c r="C386" s="38">
        <v>22</v>
      </c>
      <c r="D386" s="38" t="s">
        <v>283</v>
      </c>
      <c r="E386" s="38" t="s">
        <v>485</v>
      </c>
      <c r="F386" s="38" t="s">
        <v>486</v>
      </c>
      <c r="G386" s="38" t="s">
        <v>286</v>
      </c>
      <c r="H386" s="38" t="s">
        <v>487</v>
      </c>
      <c r="I386" s="38" t="s">
        <v>488</v>
      </c>
      <c r="J386" s="38" t="s">
        <v>289</v>
      </c>
      <c r="K386" s="140" t="s">
        <v>489</v>
      </c>
      <c r="L386" s="140"/>
      <c r="M386" s="38" t="s">
        <v>14</v>
      </c>
      <c r="N386" s="140" t="s">
        <v>490</v>
      </c>
      <c r="O386" s="140"/>
      <c r="P386" s="38" t="s">
        <v>1935</v>
      </c>
      <c r="Q386" s="140" t="s">
        <v>14</v>
      </c>
      <c r="R386" s="140"/>
      <c r="S386" s="38" t="s">
        <v>1071</v>
      </c>
      <c r="T386" s="38" t="s">
        <v>14</v>
      </c>
    </row>
    <row r="387" spans="1:20" ht="31.2" thickBot="1">
      <c r="A387" s="38" t="s">
        <v>7</v>
      </c>
      <c r="B387" s="38" t="s">
        <v>282</v>
      </c>
      <c r="C387" s="38">
        <v>33</v>
      </c>
      <c r="D387" s="38" t="s">
        <v>283</v>
      </c>
      <c r="E387" s="38" t="s">
        <v>1516</v>
      </c>
      <c r="F387" s="38" t="s">
        <v>1517</v>
      </c>
      <c r="G387" s="38" t="s">
        <v>386</v>
      </c>
      <c r="H387" s="38" t="s">
        <v>1518</v>
      </c>
      <c r="I387" s="38" t="s">
        <v>1519</v>
      </c>
      <c r="J387" s="38" t="s">
        <v>289</v>
      </c>
      <c r="K387" s="140" t="s">
        <v>395</v>
      </c>
      <c r="L387" s="140"/>
      <c r="M387" s="38" t="s">
        <v>14</v>
      </c>
      <c r="N387" s="140" t="s">
        <v>2655</v>
      </c>
      <c r="O387" s="140"/>
      <c r="P387" s="38" t="s">
        <v>309</v>
      </c>
      <c r="Q387" s="140" t="s">
        <v>309</v>
      </c>
      <c r="R387" s="140"/>
      <c r="S387" s="38" t="s">
        <v>309</v>
      </c>
      <c r="T387" s="38" t="s">
        <v>14</v>
      </c>
    </row>
    <row r="388" spans="1:20" ht="41.4" thickBot="1">
      <c r="A388" s="38" t="s">
        <v>7</v>
      </c>
      <c r="B388" s="38" t="s">
        <v>282</v>
      </c>
      <c r="C388" s="38">
        <v>36</v>
      </c>
      <c r="D388" s="38" t="s">
        <v>283</v>
      </c>
      <c r="E388" s="38" t="s">
        <v>2616</v>
      </c>
      <c r="F388" s="38" t="s">
        <v>2665</v>
      </c>
      <c r="G388" s="38" t="s">
        <v>286</v>
      </c>
      <c r="H388" s="38" t="s">
        <v>2666</v>
      </c>
      <c r="I388" s="38" t="s">
        <v>2667</v>
      </c>
      <c r="J388" s="38" t="s">
        <v>289</v>
      </c>
      <c r="K388" s="140" t="s">
        <v>2668</v>
      </c>
      <c r="L388" s="140"/>
      <c r="M388" s="38" t="s">
        <v>14</v>
      </c>
      <c r="N388" s="140" t="s">
        <v>2669</v>
      </c>
      <c r="O388" s="140"/>
      <c r="P388" s="38" t="s">
        <v>2670</v>
      </c>
      <c r="Q388" s="140" t="s">
        <v>14</v>
      </c>
      <c r="R388" s="140"/>
      <c r="S388" s="38" t="s">
        <v>2520</v>
      </c>
      <c r="T388" s="38" t="s">
        <v>14</v>
      </c>
    </row>
    <row r="389" spans="1:20" ht="31.2" thickBot="1">
      <c r="A389" s="38" t="s">
        <v>7</v>
      </c>
      <c r="B389" s="38" t="s">
        <v>282</v>
      </c>
      <c r="C389" s="38">
        <v>15</v>
      </c>
      <c r="D389" s="38" t="s">
        <v>283</v>
      </c>
      <c r="E389" s="38" t="s">
        <v>1138</v>
      </c>
      <c r="F389" s="38" t="s">
        <v>1454</v>
      </c>
      <c r="G389" s="38" t="s">
        <v>386</v>
      </c>
      <c r="H389" s="38" t="s">
        <v>1455</v>
      </c>
      <c r="I389" s="38" t="s">
        <v>1456</v>
      </c>
      <c r="J389" s="38" t="s">
        <v>289</v>
      </c>
      <c r="K389" s="140" t="s">
        <v>528</v>
      </c>
      <c r="L389" s="140"/>
      <c r="M389" s="38" t="s">
        <v>331</v>
      </c>
      <c r="N389" s="140" t="s">
        <v>13</v>
      </c>
      <c r="O389" s="140"/>
      <c r="P389" s="38" t="s">
        <v>309</v>
      </c>
      <c r="Q389" s="140" t="s">
        <v>309</v>
      </c>
      <c r="R389" s="140"/>
      <c r="S389" s="38" t="s">
        <v>309</v>
      </c>
      <c r="T389" s="38" t="s">
        <v>331</v>
      </c>
    </row>
    <row r="390" spans="1:20" ht="51.6" thickBot="1">
      <c r="A390" s="38" t="s">
        <v>7</v>
      </c>
      <c r="B390" s="38" t="s">
        <v>282</v>
      </c>
      <c r="C390" s="38">
        <v>21</v>
      </c>
      <c r="D390" s="38" t="s">
        <v>283</v>
      </c>
      <c r="E390" s="38" t="s">
        <v>603</v>
      </c>
      <c r="F390" s="38" t="s">
        <v>1613</v>
      </c>
      <c r="G390" s="38" t="s">
        <v>304</v>
      </c>
      <c r="H390" s="38" t="s">
        <v>1614</v>
      </c>
      <c r="I390" s="38" t="s">
        <v>1615</v>
      </c>
      <c r="J390" s="38" t="s">
        <v>289</v>
      </c>
      <c r="K390" s="140" t="s">
        <v>1430</v>
      </c>
      <c r="L390" s="140"/>
      <c r="M390" s="38" t="s">
        <v>14</v>
      </c>
      <c r="N390" s="140" t="s">
        <v>1616</v>
      </c>
      <c r="O390" s="140"/>
      <c r="P390" s="38" t="s">
        <v>309</v>
      </c>
      <c r="Q390" s="140" t="s">
        <v>309</v>
      </c>
      <c r="R390" s="140"/>
      <c r="S390" s="38" t="s">
        <v>309</v>
      </c>
      <c r="T390" s="38" t="s">
        <v>14</v>
      </c>
    </row>
    <row r="391" spans="1:20" ht="31.2" thickBot="1">
      <c r="A391" s="38" t="s">
        <v>7</v>
      </c>
      <c r="B391" s="38" t="s">
        <v>282</v>
      </c>
      <c r="C391" s="38">
        <v>3</v>
      </c>
      <c r="D391" s="38" t="s">
        <v>283</v>
      </c>
      <c r="E391" s="38" t="s">
        <v>339</v>
      </c>
      <c r="F391" s="38" t="s">
        <v>340</v>
      </c>
      <c r="G391" s="38" t="s">
        <v>286</v>
      </c>
      <c r="H391" s="38" t="s">
        <v>341</v>
      </c>
      <c r="I391" s="38" t="s">
        <v>342</v>
      </c>
      <c r="J391" s="38" t="s">
        <v>343</v>
      </c>
      <c r="K391" s="140" t="s">
        <v>344</v>
      </c>
      <c r="L391" s="140"/>
      <c r="M391" s="38" t="s">
        <v>14</v>
      </c>
      <c r="N391" s="140" t="s">
        <v>345</v>
      </c>
      <c r="O391" s="140"/>
      <c r="P391" s="38" t="s">
        <v>346</v>
      </c>
      <c r="Q391" s="140" t="s">
        <v>14</v>
      </c>
      <c r="R391" s="140"/>
      <c r="S391" s="38" t="s">
        <v>347</v>
      </c>
      <c r="T391" s="38" t="s">
        <v>14</v>
      </c>
    </row>
    <row r="392" spans="1:20" ht="31.2" thickBot="1">
      <c r="A392" s="38" t="s">
        <v>7</v>
      </c>
      <c r="B392" s="38" t="s">
        <v>282</v>
      </c>
      <c r="C392" s="38">
        <v>40</v>
      </c>
      <c r="D392" s="38" t="s">
        <v>283</v>
      </c>
      <c r="E392" s="38" t="s">
        <v>636</v>
      </c>
      <c r="F392" s="38" t="s">
        <v>637</v>
      </c>
      <c r="G392" s="38" t="s">
        <v>296</v>
      </c>
      <c r="H392" s="38" t="s">
        <v>638</v>
      </c>
      <c r="I392" s="38" t="s">
        <v>639</v>
      </c>
      <c r="J392" s="38" t="s">
        <v>289</v>
      </c>
      <c r="K392" s="140" t="s">
        <v>434</v>
      </c>
      <c r="L392" s="140"/>
      <c r="M392" s="38" t="s">
        <v>14</v>
      </c>
      <c r="N392" s="140" t="s">
        <v>640</v>
      </c>
      <c r="O392" s="140"/>
      <c r="P392" s="38" t="s">
        <v>434</v>
      </c>
      <c r="Q392" s="140" t="s">
        <v>14</v>
      </c>
      <c r="R392" s="140"/>
      <c r="S392" s="38" t="s">
        <v>641</v>
      </c>
      <c r="T392" s="38" t="s">
        <v>14</v>
      </c>
    </row>
    <row r="393" spans="1:20" ht="31.2" thickBot="1">
      <c r="A393" s="38" t="s">
        <v>7</v>
      </c>
      <c r="B393" s="38" t="s">
        <v>282</v>
      </c>
      <c r="C393" s="38">
        <v>4</v>
      </c>
      <c r="D393" s="38" t="s">
        <v>283</v>
      </c>
      <c r="E393" s="38" t="s">
        <v>1087</v>
      </c>
      <c r="F393" s="38" t="s">
        <v>1828</v>
      </c>
      <c r="G393" s="38" t="s">
        <v>286</v>
      </c>
      <c r="H393" s="38" t="s">
        <v>1829</v>
      </c>
      <c r="I393" s="38" t="s">
        <v>1830</v>
      </c>
      <c r="J393" s="38" t="s">
        <v>289</v>
      </c>
      <c r="K393" s="140" t="s">
        <v>446</v>
      </c>
      <c r="L393" s="140"/>
      <c r="M393" s="38" t="s">
        <v>14</v>
      </c>
      <c r="N393" s="140" t="s">
        <v>517</v>
      </c>
      <c r="O393" s="140"/>
      <c r="P393" s="38" t="s">
        <v>428</v>
      </c>
      <c r="Q393" s="140" t="s">
        <v>14</v>
      </c>
      <c r="R393" s="140"/>
      <c r="S393" s="38" t="s">
        <v>735</v>
      </c>
      <c r="T393" s="38" t="s">
        <v>14</v>
      </c>
    </row>
    <row r="394" spans="1:20" ht="31.2" thickBot="1">
      <c r="A394" s="38" t="s">
        <v>7</v>
      </c>
      <c r="B394" s="38" t="s">
        <v>282</v>
      </c>
      <c r="C394" s="38">
        <v>12</v>
      </c>
      <c r="D394" s="38" t="s">
        <v>283</v>
      </c>
      <c r="E394" s="38" t="s">
        <v>993</v>
      </c>
      <c r="F394" s="38" t="s">
        <v>994</v>
      </c>
      <c r="G394" s="38" t="s">
        <v>304</v>
      </c>
      <c r="H394" s="38" t="s">
        <v>995</v>
      </c>
      <c r="I394" s="38" t="s">
        <v>996</v>
      </c>
      <c r="J394" s="38" t="s">
        <v>289</v>
      </c>
      <c r="K394" s="140" t="s">
        <v>997</v>
      </c>
      <c r="L394" s="140"/>
      <c r="M394" s="38" t="s">
        <v>14</v>
      </c>
      <c r="N394" s="140" t="s">
        <v>998</v>
      </c>
      <c r="O394" s="140"/>
      <c r="P394" s="38" t="s">
        <v>309</v>
      </c>
      <c r="Q394" s="140" t="s">
        <v>309</v>
      </c>
      <c r="R394" s="140"/>
      <c r="S394" s="38" t="s">
        <v>309</v>
      </c>
      <c r="T394" s="38" t="s">
        <v>14</v>
      </c>
    </row>
    <row r="395" spans="1:20" ht="31.2" thickBot="1">
      <c r="A395" s="38" t="s">
        <v>7</v>
      </c>
      <c r="B395" s="38" t="s">
        <v>282</v>
      </c>
      <c r="C395" s="38">
        <v>31</v>
      </c>
      <c r="D395" s="38" t="s">
        <v>283</v>
      </c>
      <c r="E395" s="38" t="s">
        <v>405</v>
      </c>
      <c r="F395" s="38" t="s">
        <v>951</v>
      </c>
      <c r="G395" s="38" t="s">
        <v>296</v>
      </c>
      <c r="H395" s="38" t="s">
        <v>952</v>
      </c>
      <c r="I395" s="38" t="s">
        <v>953</v>
      </c>
      <c r="J395" s="38" t="s">
        <v>289</v>
      </c>
      <c r="K395" s="140" t="s">
        <v>954</v>
      </c>
      <c r="L395" s="140"/>
      <c r="M395" s="38" t="s">
        <v>14</v>
      </c>
      <c r="N395" s="140" t="s">
        <v>955</v>
      </c>
      <c r="O395" s="140"/>
      <c r="P395" s="38" t="s">
        <v>1870</v>
      </c>
      <c r="Q395" s="140" t="s">
        <v>14</v>
      </c>
      <c r="R395" s="140"/>
      <c r="S395" s="38" t="s">
        <v>1871</v>
      </c>
      <c r="T395" s="38" t="s">
        <v>14</v>
      </c>
    </row>
    <row r="396" spans="1:20" ht="31.2" thickBot="1">
      <c r="A396" s="38" t="s">
        <v>7</v>
      </c>
      <c r="B396" s="38" t="s">
        <v>282</v>
      </c>
      <c r="C396" s="38">
        <v>34</v>
      </c>
      <c r="D396" s="38" t="s">
        <v>283</v>
      </c>
      <c r="E396" s="38" t="s">
        <v>447</v>
      </c>
      <c r="F396" s="38" t="s">
        <v>1505</v>
      </c>
      <c r="G396" s="38" t="s">
        <v>286</v>
      </c>
      <c r="H396" s="38" t="s">
        <v>1506</v>
      </c>
      <c r="I396" s="38" t="s">
        <v>1507</v>
      </c>
      <c r="J396" s="38" t="s">
        <v>289</v>
      </c>
      <c r="K396" s="140" t="s">
        <v>554</v>
      </c>
      <c r="L396" s="140"/>
      <c r="M396" s="38" t="s">
        <v>14</v>
      </c>
      <c r="N396" s="140" t="s">
        <v>1508</v>
      </c>
      <c r="O396" s="140"/>
      <c r="P396" s="38" t="s">
        <v>1509</v>
      </c>
      <c r="Q396" s="140" t="s">
        <v>14</v>
      </c>
      <c r="R396" s="140"/>
      <c r="S396" s="38" t="s">
        <v>1235</v>
      </c>
      <c r="T396" s="38" t="s">
        <v>14</v>
      </c>
    </row>
    <row r="397" spans="1:20" ht="31.2" thickBot="1">
      <c r="A397" s="38" t="s">
        <v>7</v>
      </c>
      <c r="B397" s="38" t="s">
        <v>282</v>
      </c>
      <c r="C397" s="38">
        <v>20</v>
      </c>
      <c r="D397" s="38" t="s">
        <v>283</v>
      </c>
      <c r="E397" s="38" t="s">
        <v>465</v>
      </c>
      <c r="F397" s="38" t="s">
        <v>466</v>
      </c>
      <c r="G397" s="38" t="s">
        <v>304</v>
      </c>
      <c r="H397" s="38" t="s">
        <v>467</v>
      </c>
      <c r="I397" s="38" t="s">
        <v>468</v>
      </c>
      <c r="J397" s="38" t="s">
        <v>289</v>
      </c>
      <c r="K397" s="140" t="s">
        <v>469</v>
      </c>
      <c r="L397" s="140"/>
      <c r="M397" s="38" t="s">
        <v>331</v>
      </c>
      <c r="N397" s="140" t="s">
        <v>13</v>
      </c>
      <c r="O397" s="140"/>
      <c r="P397" s="38" t="s">
        <v>309</v>
      </c>
      <c r="Q397" s="140" t="s">
        <v>309</v>
      </c>
      <c r="R397" s="140"/>
      <c r="S397" s="38" t="s">
        <v>309</v>
      </c>
      <c r="T397" s="38" t="s">
        <v>331</v>
      </c>
    </row>
    <row r="398" spans="1:20" ht="31.2" thickBot="1">
      <c r="A398" s="38" t="s">
        <v>7</v>
      </c>
      <c r="B398" s="38" t="s">
        <v>282</v>
      </c>
      <c r="C398" s="38">
        <v>23</v>
      </c>
      <c r="D398" s="38" t="s">
        <v>283</v>
      </c>
      <c r="E398" s="38" t="s">
        <v>876</v>
      </c>
      <c r="F398" s="38" t="s">
        <v>1067</v>
      </c>
      <c r="G398" s="38" t="s">
        <v>286</v>
      </c>
      <c r="H398" s="38" t="s">
        <v>1068</v>
      </c>
      <c r="I398" s="38" t="s">
        <v>1069</v>
      </c>
      <c r="J398" s="38" t="s">
        <v>289</v>
      </c>
      <c r="K398" s="140" t="s">
        <v>482</v>
      </c>
      <c r="L398" s="140"/>
      <c r="M398" s="38" t="s">
        <v>14</v>
      </c>
      <c r="N398" s="140" t="s">
        <v>1070</v>
      </c>
      <c r="O398" s="140"/>
      <c r="P398" s="38" t="s">
        <v>651</v>
      </c>
      <c r="Q398" s="140" t="s">
        <v>14</v>
      </c>
      <c r="R398" s="140"/>
      <c r="S398" s="38" t="s">
        <v>1071</v>
      </c>
      <c r="T398" s="38" t="s">
        <v>14</v>
      </c>
    </row>
    <row r="399" spans="1:20" ht="31.2" thickBot="1">
      <c r="A399" s="38" t="s">
        <v>7</v>
      </c>
      <c r="B399" s="38" t="s">
        <v>282</v>
      </c>
      <c r="C399" s="38">
        <v>6</v>
      </c>
      <c r="D399" s="38" t="s">
        <v>283</v>
      </c>
      <c r="E399" s="38" t="s">
        <v>561</v>
      </c>
      <c r="F399" s="38" t="s">
        <v>562</v>
      </c>
      <c r="G399" s="38" t="s">
        <v>286</v>
      </c>
      <c r="H399" s="38" t="s">
        <v>563</v>
      </c>
      <c r="I399" s="38" t="s">
        <v>564</v>
      </c>
      <c r="J399" s="38" t="s">
        <v>289</v>
      </c>
      <c r="K399" s="140" t="s">
        <v>565</v>
      </c>
      <c r="L399" s="140"/>
      <c r="M399" s="38" t="s">
        <v>14</v>
      </c>
      <c r="N399" s="140" t="s">
        <v>566</v>
      </c>
      <c r="O399" s="140"/>
      <c r="P399" s="38" t="s">
        <v>567</v>
      </c>
      <c r="Q399" s="140" t="s">
        <v>14</v>
      </c>
      <c r="R399" s="140"/>
      <c r="S399" s="38" t="s">
        <v>568</v>
      </c>
      <c r="T399" s="38" t="s">
        <v>14</v>
      </c>
    </row>
    <row r="400" spans="1:20" ht="41.4" thickBot="1">
      <c r="A400" s="38" t="s">
        <v>7</v>
      </c>
      <c r="B400" s="38" t="s">
        <v>282</v>
      </c>
      <c r="C400" s="38">
        <v>29</v>
      </c>
      <c r="D400" s="38" t="s">
        <v>283</v>
      </c>
      <c r="E400" s="38" t="s">
        <v>2535</v>
      </c>
      <c r="F400" s="38" t="s">
        <v>2671</v>
      </c>
      <c r="G400" s="38" t="s">
        <v>296</v>
      </c>
      <c r="H400" s="38" t="s">
        <v>2672</v>
      </c>
      <c r="I400" s="38" t="s">
        <v>2673</v>
      </c>
      <c r="J400" s="38" t="s">
        <v>289</v>
      </c>
      <c r="K400" s="140" t="s">
        <v>2674</v>
      </c>
      <c r="L400" s="140"/>
      <c r="M400" s="38" t="s">
        <v>14</v>
      </c>
      <c r="N400" s="140" t="s">
        <v>1082</v>
      </c>
      <c r="O400" s="140"/>
      <c r="P400" s="38" t="s">
        <v>2675</v>
      </c>
      <c r="Q400" s="140" t="s">
        <v>14</v>
      </c>
      <c r="R400" s="140"/>
      <c r="S400" s="38" t="s">
        <v>2676</v>
      </c>
      <c r="T400" s="38" t="s">
        <v>14</v>
      </c>
    </row>
    <row r="401" spans="1:20" ht="41.4" thickBot="1">
      <c r="A401" s="38" t="s">
        <v>7</v>
      </c>
      <c r="B401" s="38" t="s">
        <v>282</v>
      </c>
      <c r="C401" s="38">
        <v>29</v>
      </c>
      <c r="D401" s="38" t="s">
        <v>283</v>
      </c>
      <c r="E401" s="38" t="s">
        <v>905</v>
      </c>
      <c r="F401" s="38" t="s">
        <v>906</v>
      </c>
      <c r="G401" s="38" t="s">
        <v>304</v>
      </c>
      <c r="H401" s="38" t="s">
        <v>907</v>
      </c>
      <c r="I401" s="38" t="s">
        <v>908</v>
      </c>
      <c r="J401" s="38" t="s">
        <v>289</v>
      </c>
      <c r="K401" s="140" t="s">
        <v>539</v>
      </c>
      <c r="L401" s="140"/>
      <c r="M401" s="38" t="s">
        <v>331</v>
      </c>
      <c r="N401" s="140" t="s">
        <v>13</v>
      </c>
      <c r="O401" s="140"/>
      <c r="P401" s="38" t="s">
        <v>309</v>
      </c>
      <c r="Q401" s="140" t="s">
        <v>309</v>
      </c>
      <c r="R401" s="140"/>
      <c r="S401" s="38" t="s">
        <v>309</v>
      </c>
      <c r="T401" s="38" t="s">
        <v>331</v>
      </c>
    </row>
    <row r="402" spans="1:20" ht="31.2" thickBot="1">
      <c r="A402" s="38" t="s">
        <v>7</v>
      </c>
      <c r="B402" s="38" t="s">
        <v>282</v>
      </c>
      <c r="C402" s="38">
        <v>35</v>
      </c>
      <c r="D402" s="38" t="s">
        <v>283</v>
      </c>
      <c r="E402" s="38" t="s">
        <v>376</v>
      </c>
      <c r="F402" s="38" t="s">
        <v>642</v>
      </c>
      <c r="G402" s="38" t="s">
        <v>304</v>
      </c>
      <c r="H402" s="38" t="s">
        <v>643</v>
      </c>
      <c r="I402" s="38" t="s">
        <v>644</v>
      </c>
      <c r="J402" s="38" t="s">
        <v>289</v>
      </c>
      <c r="K402" s="140" t="s">
        <v>645</v>
      </c>
      <c r="L402" s="140"/>
      <c r="M402" s="38" t="s">
        <v>14</v>
      </c>
      <c r="N402" s="140" t="s">
        <v>646</v>
      </c>
      <c r="O402" s="140"/>
      <c r="P402" s="38" t="s">
        <v>309</v>
      </c>
      <c r="Q402" s="140" t="s">
        <v>309</v>
      </c>
      <c r="R402" s="140"/>
      <c r="S402" s="38" t="s">
        <v>309</v>
      </c>
      <c r="T402" s="38" t="s">
        <v>14</v>
      </c>
    </row>
    <row r="403" spans="1:20" ht="31.2" thickBot="1">
      <c r="A403" s="38" t="s">
        <v>7</v>
      </c>
      <c r="B403" s="38" t="s">
        <v>282</v>
      </c>
      <c r="C403" s="38">
        <v>36</v>
      </c>
      <c r="D403" s="38" t="s">
        <v>283</v>
      </c>
      <c r="E403" s="38" t="s">
        <v>2585</v>
      </c>
      <c r="F403" s="38" t="s">
        <v>2677</v>
      </c>
      <c r="G403" s="38" t="s">
        <v>296</v>
      </c>
      <c r="H403" s="38" t="s">
        <v>2678</v>
      </c>
      <c r="I403" s="38" t="s">
        <v>2679</v>
      </c>
      <c r="J403" s="38" t="s">
        <v>289</v>
      </c>
      <c r="K403" s="140" t="s">
        <v>1200</v>
      </c>
      <c r="L403" s="140"/>
      <c r="M403" s="38" t="s">
        <v>2589</v>
      </c>
      <c r="N403" s="140" t="s">
        <v>13</v>
      </c>
      <c r="O403" s="140"/>
      <c r="P403" s="38" t="s">
        <v>1200</v>
      </c>
      <c r="Q403" s="140" t="s">
        <v>2589</v>
      </c>
      <c r="R403" s="140"/>
      <c r="S403" s="38" t="s">
        <v>13</v>
      </c>
      <c r="T403" s="38" t="s">
        <v>310</v>
      </c>
    </row>
    <row r="404" spans="1:20" ht="31.2" thickBot="1">
      <c r="A404" s="38" t="s">
        <v>7</v>
      </c>
      <c r="B404" s="38" t="s">
        <v>282</v>
      </c>
      <c r="C404" s="38">
        <v>30</v>
      </c>
      <c r="D404" s="38" t="s">
        <v>283</v>
      </c>
      <c r="E404" s="38" t="s">
        <v>2507</v>
      </c>
      <c r="F404" s="38" t="s">
        <v>2680</v>
      </c>
      <c r="G404" s="38" t="s">
        <v>296</v>
      </c>
      <c r="H404" s="38" t="s">
        <v>2681</v>
      </c>
      <c r="I404" s="38" t="s">
        <v>2682</v>
      </c>
      <c r="J404" s="38" t="s">
        <v>289</v>
      </c>
      <c r="K404" s="140" t="s">
        <v>2548</v>
      </c>
      <c r="L404" s="140"/>
      <c r="M404" s="38" t="s">
        <v>2549</v>
      </c>
      <c r="N404" s="140" t="s">
        <v>13</v>
      </c>
      <c r="O404" s="140"/>
      <c r="P404" s="38" t="s">
        <v>2548</v>
      </c>
      <c r="Q404" s="140" t="s">
        <v>2549</v>
      </c>
      <c r="R404" s="140"/>
      <c r="S404" s="38" t="s">
        <v>13</v>
      </c>
      <c r="T404" s="38" t="s">
        <v>310</v>
      </c>
    </row>
    <row r="405" spans="1:20" ht="31.2" thickBot="1">
      <c r="A405" s="38" t="s">
        <v>7</v>
      </c>
      <c r="B405" s="38" t="s">
        <v>282</v>
      </c>
      <c r="C405" s="38">
        <v>14</v>
      </c>
      <c r="D405" s="38" t="s">
        <v>283</v>
      </c>
      <c r="E405" s="38" t="s">
        <v>2605</v>
      </c>
      <c r="F405" s="38" t="s">
        <v>2683</v>
      </c>
      <c r="G405" s="38" t="s">
        <v>296</v>
      </c>
      <c r="H405" s="38" t="s">
        <v>2684</v>
      </c>
      <c r="I405" s="38" t="s">
        <v>2685</v>
      </c>
      <c r="J405" s="38" t="s">
        <v>289</v>
      </c>
      <c r="K405" s="140" t="s">
        <v>2609</v>
      </c>
      <c r="L405" s="140"/>
      <c r="M405" s="38" t="s">
        <v>753</v>
      </c>
      <c r="N405" s="140" t="s">
        <v>13</v>
      </c>
      <c r="O405" s="140"/>
      <c r="P405" s="38" t="s">
        <v>2609</v>
      </c>
      <c r="Q405" s="140" t="s">
        <v>753</v>
      </c>
      <c r="R405" s="140"/>
      <c r="S405" s="38" t="s">
        <v>13</v>
      </c>
      <c r="T405" s="38" t="s">
        <v>310</v>
      </c>
    </row>
    <row r="406" spans="1:20" ht="31.2" thickBot="1">
      <c r="A406" s="38" t="s">
        <v>7</v>
      </c>
      <c r="B406" s="38" t="s">
        <v>282</v>
      </c>
      <c r="C406" s="38">
        <v>25</v>
      </c>
      <c r="D406" s="38" t="s">
        <v>283</v>
      </c>
      <c r="E406" s="38" t="s">
        <v>701</v>
      </c>
      <c r="F406" s="38" t="s">
        <v>1545</v>
      </c>
      <c r="G406" s="38" t="s">
        <v>296</v>
      </c>
      <c r="H406" s="38" t="s">
        <v>1546</v>
      </c>
      <c r="I406" s="38" t="s">
        <v>1547</v>
      </c>
      <c r="J406" s="38" t="s">
        <v>343</v>
      </c>
      <c r="K406" s="140" t="s">
        <v>1104</v>
      </c>
      <c r="L406" s="140"/>
      <c r="M406" s="38" t="s">
        <v>1105</v>
      </c>
      <c r="N406" s="140" t="s">
        <v>13</v>
      </c>
      <c r="O406" s="140"/>
      <c r="P406" s="38" t="s">
        <v>913</v>
      </c>
      <c r="Q406" s="140" t="s">
        <v>14</v>
      </c>
      <c r="R406" s="140"/>
      <c r="S406" s="38" t="s">
        <v>1493</v>
      </c>
      <c r="T406" s="38" t="s">
        <v>310</v>
      </c>
    </row>
    <row r="407" spans="1:20" ht="31.2" thickBot="1">
      <c r="A407" s="38" t="s">
        <v>7</v>
      </c>
      <c r="B407" s="38" t="s">
        <v>282</v>
      </c>
      <c r="C407" s="38">
        <v>26</v>
      </c>
      <c r="D407" s="38" t="s">
        <v>283</v>
      </c>
      <c r="E407" s="38" t="s">
        <v>1683</v>
      </c>
      <c r="F407" s="38" t="s">
        <v>2686</v>
      </c>
      <c r="G407" s="38" t="s">
        <v>286</v>
      </c>
      <c r="H407" s="38" t="s">
        <v>2687</v>
      </c>
      <c r="I407" s="38" t="s">
        <v>2688</v>
      </c>
      <c r="J407" s="38" t="s">
        <v>289</v>
      </c>
      <c r="K407" s="140" t="s">
        <v>1687</v>
      </c>
      <c r="L407" s="140"/>
      <c r="M407" s="38" t="s">
        <v>14</v>
      </c>
      <c r="N407" s="140" t="s">
        <v>2689</v>
      </c>
      <c r="O407" s="140"/>
      <c r="P407" s="38" t="s">
        <v>1687</v>
      </c>
      <c r="Q407" s="140" t="s">
        <v>14</v>
      </c>
      <c r="R407" s="140"/>
      <c r="S407" s="38" t="s">
        <v>1688</v>
      </c>
      <c r="T407" s="38" t="s">
        <v>14</v>
      </c>
    </row>
    <row r="408" spans="1:20" ht="31.2" thickBot="1">
      <c r="A408" s="38" t="s">
        <v>7</v>
      </c>
      <c r="B408" s="38" t="s">
        <v>282</v>
      </c>
      <c r="C408" s="38">
        <v>40</v>
      </c>
      <c r="D408" s="38" t="s">
        <v>283</v>
      </c>
      <c r="E408" s="38" t="s">
        <v>1781</v>
      </c>
      <c r="F408" s="38" t="s">
        <v>1782</v>
      </c>
      <c r="G408" s="38" t="s">
        <v>386</v>
      </c>
      <c r="H408" s="38" t="s">
        <v>1783</v>
      </c>
      <c r="I408" s="38" t="s">
        <v>1784</v>
      </c>
      <c r="J408" s="38" t="s">
        <v>289</v>
      </c>
      <c r="K408" s="140" t="s">
        <v>1701</v>
      </c>
      <c r="L408" s="140"/>
      <c r="M408" s="38" t="s">
        <v>331</v>
      </c>
      <c r="N408" s="140" t="s">
        <v>13</v>
      </c>
      <c r="O408" s="140"/>
      <c r="P408" s="38" t="s">
        <v>309</v>
      </c>
      <c r="Q408" s="140" t="s">
        <v>309</v>
      </c>
      <c r="R408" s="140"/>
      <c r="S408" s="38" t="s">
        <v>309</v>
      </c>
      <c r="T408" s="38" t="s">
        <v>331</v>
      </c>
    </row>
    <row r="409" spans="1:20" ht="31.2" thickBot="1">
      <c r="A409" s="38" t="s">
        <v>7</v>
      </c>
      <c r="B409" s="38" t="s">
        <v>282</v>
      </c>
      <c r="C409" s="38">
        <v>3</v>
      </c>
      <c r="D409" s="38" t="s">
        <v>283</v>
      </c>
      <c r="E409" s="38" t="s">
        <v>1411</v>
      </c>
      <c r="F409" s="38" t="s">
        <v>1412</v>
      </c>
      <c r="G409" s="38" t="s">
        <v>386</v>
      </c>
      <c r="H409" s="38" t="s">
        <v>1413</v>
      </c>
      <c r="I409" s="38" t="s">
        <v>1414</v>
      </c>
      <c r="J409" s="38" t="s">
        <v>289</v>
      </c>
      <c r="K409" s="140" t="s">
        <v>1415</v>
      </c>
      <c r="L409" s="140"/>
      <c r="M409" s="38" t="s">
        <v>14</v>
      </c>
      <c r="N409" s="140" t="s">
        <v>1055</v>
      </c>
      <c r="O409" s="140"/>
      <c r="P409" s="38" t="s">
        <v>309</v>
      </c>
      <c r="Q409" s="140" t="s">
        <v>309</v>
      </c>
      <c r="R409" s="140"/>
      <c r="S409" s="38" t="s">
        <v>309</v>
      </c>
      <c r="T409" s="38" t="s">
        <v>14</v>
      </c>
    </row>
    <row r="410" spans="1:20" ht="31.2" thickBot="1">
      <c r="A410" s="38" t="s">
        <v>7</v>
      </c>
      <c r="B410" s="38" t="s">
        <v>282</v>
      </c>
      <c r="C410" s="38">
        <v>13</v>
      </c>
      <c r="D410" s="38" t="s">
        <v>283</v>
      </c>
      <c r="E410" s="38" t="s">
        <v>1012</v>
      </c>
      <c r="F410" s="38" t="s">
        <v>1957</v>
      </c>
      <c r="G410" s="38" t="s">
        <v>296</v>
      </c>
      <c r="H410" s="38" t="s">
        <v>1958</v>
      </c>
      <c r="I410" s="38" t="s">
        <v>1959</v>
      </c>
      <c r="J410" s="38" t="s">
        <v>289</v>
      </c>
      <c r="K410" s="140" t="s">
        <v>446</v>
      </c>
      <c r="L410" s="140"/>
      <c r="M410" s="38" t="s">
        <v>14</v>
      </c>
      <c r="N410" s="140" t="s">
        <v>834</v>
      </c>
      <c r="O410" s="140"/>
      <c r="P410" s="38" t="s">
        <v>977</v>
      </c>
      <c r="Q410" s="140" t="s">
        <v>14</v>
      </c>
      <c r="R410" s="140"/>
      <c r="S410" s="38" t="s">
        <v>2467</v>
      </c>
      <c r="T410" s="38" t="s">
        <v>14</v>
      </c>
    </row>
    <row r="411" spans="1:20" ht="41.4" thickBot="1">
      <c r="A411" s="38" t="s">
        <v>7</v>
      </c>
      <c r="B411" s="38" t="s">
        <v>282</v>
      </c>
      <c r="C411" s="38">
        <v>25</v>
      </c>
      <c r="D411" s="38" t="s">
        <v>283</v>
      </c>
      <c r="E411" s="38" t="s">
        <v>766</v>
      </c>
      <c r="F411" s="38" t="s">
        <v>940</v>
      </c>
      <c r="G411" s="38" t="s">
        <v>286</v>
      </c>
      <c r="H411" s="38" t="s">
        <v>941</v>
      </c>
      <c r="I411" s="38" t="s">
        <v>942</v>
      </c>
      <c r="J411" s="38" t="s">
        <v>289</v>
      </c>
      <c r="K411" s="140" t="s">
        <v>770</v>
      </c>
      <c r="L411" s="140"/>
      <c r="M411" s="38" t="s">
        <v>331</v>
      </c>
      <c r="N411" s="140" t="s">
        <v>13</v>
      </c>
      <c r="O411" s="140"/>
      <c r="P411" s="38" t="s">
        <v>416</v>
      </c>
      <c r="Q411" s="140" t="s">
        <v>2180</v>
      </c>
      <c r="R411" s="140"/>
      <c r="S411" s="38" t="s">
        <v>13</v>
      </c>
      <c r="T411" s="38" t="s">
        <v>331</v>
      </c>
    </row>
    <row r="412" spans="1:20" ht="31.2" thickBot="1">
      <c r="A412" s="38" t="s">
        <v>7</v>
      </c>
      <c r="B412" s="38" t="s">
        <v>282</v>
      </c>
      <c r="C412" s="38">
        <v>25</v>
      </c>
      <c r="D412" s="38" t="s">
        <v>283</v>
      </c>
      <c r="E412" s="38" t="s">
        <v>766</v>
      </c>
      <c r="F412" s="38" t="s">
        <v>1579</v>
      </c>
      <c r="G412" s="38" t="s">
        <v>386</v>
      </c>
      <c r="H412" s="38" t="s">
        <v>1580</v>
      </c>
      <c r="I412" s="38" t="s">
        <v>1581</v>
      </c>
      <c r="J412" s="38" t="s">
        <v>289</v>
      </c>
      <c r="K412" s="140" t="s">
        <v>434</v>
      </c>
      <c r="L412" s="140"/>
      <c r="M412" s="38" t="s">
        <v>14</v>
      </c>
      <c r="N412" s="140" t="s">
        <v>1582</v>
      </c>
      <c r="O412" s="140"/>
      <c r="P412" s="38" t="s">
        <v>309</v>
      </c>
      <c r="Q412" s="140" t="s">
        <v>309</v>
      </c>
      <c r="R412" s="140"/>
      <c r="S412" s="38" t="s">
        <v>309</v>
      </c>
      <c r="T412" s="38" t="s">
        <v>14</v>
      </c>
    </row>
    <row r="413" spans="1:20" ht="31.2" thickBot="1">
      <c r="A413" s="38" t="s">
        <v>7</v>
      </c>
      <c r="B413" s="38" t="s">
        <v>282</v>
      </c>
      <c r="C413" s="38">
        <v>32</v>
      </c>
      <c r="D413" s="38" t="s">
        <v>283</v>
      </c>
      <c r="E413" s="38" t="s">
        <v>1051</v>
      </c>
      <c r="F413" s="38" t="s">
        <v>2197</v>
      </c>
      <c r="G413" s="38" t="s">
        <v>386</v>
      </c>
      <c r="H413" s="38" t="s">
        <v>2198</v>
      </c>
      <c r="I413" s="38" t="s">
        <v>2199</v>
      </c>
      <c r="J413" s="38" t="s">
        <v>289</v>
      </c>
      <c r="K413" s="140" t="s">
        <v>1191</v>
      </c>
      <c r="L413" s="140"/>
      <c r="M413" s="38" t="s">
        <v>331</v>
      </c>
      <c r="N413" s="140" t="s">
        <v>13</v>
      </c>
      <c r="O413" s="140"/>
      <c r="P413" s="38" t="s">
        <v>309</v>
      </c>
      <c r="Q413" s="140" t="s">
        <v>309</v>
      </c>
      <c r="R413" s="140"/>
      <c r="S413" s="38" t="s">
        <v>309</v>
      </c>
      <c r="T413" s="38" t="s">
        <v>331</v>
      </c>
    </row>
    <row r="414" spans="1:20" ht="31.2" thickBot="1">
      <c r="A414" s="38" t="s">
        <v>7</v>
      </c>
      <c r="B414" s="38" t="s">
        <v>282</v>
      </c>
      <c r="C414" s="38">
        <v>15</v>
      </c>
      <c r="D414" s="38" t="s">
        <v>283</v>
      </c>
      <c r="E414" s="38" t="s">
        <v>1206</v>
      </c>
      <c r="F414" s="38" t="s">
        <v>1759</v>
      </c>
      <c r="G414" s="38" t="s">
        <v>296</v>
      </c>
      <c r="H414" s="38" t="s">
        <v>1760</v>
      </c>
      <c r="I414" s="38" t="s">
        <v>1761</v>
      </c>
      <c r="J414" s="38" t="s">
        <v>289</v>
      </c>
      <c r="K414" s="140" t="s">
        <v>1039</v>
      </c>
      <c r="L414" s="140"/>
      <c r="M414" s="38" t="s">
        <v>14</v>
      </c>
      <c r="N414" s="140" t="s">
        <v>1389</v>
      </c>
      <c r="O414" s="140"/>
      <c r="P414" s="38" t="s">
        <v>618</v>
      </c>
      <c r="Q414" s="140" t="s">
        <v>14</v>
      </c>
      <c r="R414" s="140"/>
      <c r="S414" s="38" t="s">
        <v>1762</v>
      </c>
      <c r="T414" s="38" t="s">
        <v>14</v>
      </c>
    </row>
    <row r="415" spans="1:20" ht="31.2" thickBot="1">
      <c r="A415" s="38" t="s">
        <v>7</v>
      </c>
      <c r="B415" s="38" t="s">
        <v>282</v>
      </c>
      <c r="C415" s="38">
        <v>1</v>
      </c>
      <c r="D415" s="38" t="s">
        <v>283</v>
      </c>
      <c r="E415" s="38" t="s">
        <v>333</v>
      </c>
      <c r="F415" s="38" t="s">
        <v>334</v>
      </c>
      <c r="G415" s="38" t="s">
        <v>296</v>
      </c>
      <c r="H415" s="38" t="s">
        <v>335</v>
      </c>
      <c r="I415" s="38" t="s">
        <v>336</v>
      </c>
      <c r="J415" s="38" t="s">
        <v>289</v>
      </c>
      <c r="K415" s="140" t="s">
        <v>337</v>
      </c>
      <c r="L415" s="140"/>
      <c r="M415" s="38" t="s">
        <v>331</v>
      </c>
      <c r="N415" s="140" t="s">
        <v>13</v>
      </c>
      <c r="O415" s="140"/>
      <c r="P415" s="38" t="s">
        <v>337</v>
      </c>
      <c r="Q415" s="140" t="s">
        <v>2180</v>
      </c>
      <c r="R415" s="140"/>
      <c r="S415" s="38" t="s">
        <v>13</v>
      </c>
      <c r="T415" s="38" t="s">
        <v>331</v>
      </c>
    </row>
    <row r="416" spans="1:20" ht="31.2" thickBot="1">
      <c r="A416" s="38" t="s">
        <v>7</v>
      </c>
      <c r="B416" s="38" t="s">
        <v>282</v>
      </c>
      <c r="C416" s="38">
        <v>26</v>
      </c>
      <c r="D416" s="38" t="s">
        <v>283</v>
      </c>
      <c r="E416" s="38" t="s">
        <v>881</v>
      </c>
      <c r="F416" s="38" t="s">
        <v>882</v>
      </c>
      <c r="G416" s="38" t="s">
        <v>386</v>
      </c>
      <c r="H416" s="38" t="s">
        <v>883</v>
      </c>
      <c r="I416" s="38" t="s">
        <v>884</v>
      </c>
      <c r="J416" s="38" t="s">
        <v>343</v>
      </c>
      <c r="K416" s="140" t="s">
        <v>299</v>
      </c>
      <c r="L416" s="140"/>
      <c r="M416" s="38" t="s">
        <v>2471</v>
      </c>
      <c r="N416" s="140" t="s">
        <v>13</v>
      </c>
      <c r="O416" s="140"/>
      <c r="P416" s="38" t="s">
        <v>309</v>
      </c>
      <c r="Q416" s="140" t="s">
        <v>309</v>
      </c>
      <c r="R416" s="140"/>
      <c r="S416" s="38" t="s">
        <v>309</v>
      </c>
      <c r="T416" s="38" t="s">
        <v>310</v>
      </c>
    </row>
    <row r="417" spans="1:20" ht="31.2" thickBot="1">
      <c r="A417" s="38" t="s">
        <v>7</v>
      </c>
      <c r="B417" s="38" t="s">
        <v>282</v>
      </c>
      <c r="C417" s="38">
        <v>30</v>
      </c>
      <c r="D417" s="38" t="s">
        <v>283</v>
      </c>
      <c r="E417" s="38" t="s">
        <v>491</v>
      </c>
      <c r="F417" s="38" t="s">
        <v>1917</v>
      </c>
      <c r="G417" s="38" t="s">
        <v>304</v>
      </c>
      <c r="H417" s="38" t="s">
        <v>1918</v>
      </c>
      <c r="I417" s="38" t="s">
        <v>1919</v>
      </c>
      <c r="J417" s="38" t="s">
        <v>289</v>
      </c>
      <c r="K417" s="140" t="s">
        <v>495</v>
      </c>
      <c r="L417" s="140"/>
      <c r="M417" s="38" t="s">
        <v>14</v>
      </c>
      <c r="N417" s="140" t="s">
        <v>896</v>
      </c>
      <c r="O417" s="140"/>
      <c r="P417" s="38" t="s">
        <v>309</v>
      </c>
      <c r="Q417" s="140" t="s">
        <v>309</v>
      </c>
      <c r="R417" s="140"/>
      <c r="S417" s="38" t="s">
        <v>309</v>
      </c>
      <c r="T417" s="38" t="s">
        <v>14</v>
      </c>
    </row>
    <row r="418" spans="1:20" ht="31.2" thickBot="1">
      <c r="A418" s="38" t="s">
        <v>7</v>
      </c>
      <c r="B418" s="38" t="s">
        <v>282</v>
      </c>
      <c r="C418" s="38">
        <v>6</v>
      </c>
      <c r="D418" s="38" t="s">
        <v>283</v>
      </c>
      <c r="E418" s="38" t="s">
        <v>561</v>
      </c>
      <c r="F418" s="38" t="s">
        <v>891</v>
      </c>
      <c r="G418" s="38" t="s">
        <v>296</v>
      </c>
      <c r="H418" s="38" t="s">
        <v>892</v>
      </c>
      <c r="I418" s="38" t="s">
        <v>893</v>
      </c>
      <c r="J418" s="38" t="s">
        <v>289</v>
      </c>
      <c r="K418" s="140" t="s">
        <v>894</v>
      </c>
      <c r="L418" s="140"/>
      <c r="M418" s="38" t="s">
        <v>14</v>
      </c>
      <c r="N418" s="140" t="s">
        <v>895</v>
      </c>
      <c r="O418" s="140"/>
      <c r="P418" s="38" t="s">
        <v>588</v>
      </c>
      <c r="Q418" s="140" t="s">
        <v>14</v>
      </c>
      <c r="R418" s="140"/>
      <c r="S418" s="38" t="s">
        <v>896</v>
      </c>
      <c r="T418" s="38" t="s">
        <v>14</v>
      </c>
    </row>
    <row r="419" spans="1:20" ht="41.4" thickBot="1">
      <c r="A419" s="38" t="s">
        <v>7</v>
      </c>
      <c r="B419" s="38" t="s">
        <v>282</v>
      </c>
      <c r="C419" s="38">
        <v>21</v>
      </c>
      <c r="D419" s="38" t="s">
        <v>283</v>
      </c>
      <c r="E419" s="38" t="s">
        <v>603</v>
      </c>
      <c r="F419" s="38" t="s">
        <v>1427</v>
      </c>
      <c r="G419" s="38" t="s">
        <v>286</v>
      </c>
      <c r="H419" s="38" t="s">
        <v>1428</v>
      </c>
      <c r="I419" s="38" t="s">
        <v>1429</v>
      </c>
      <c r="J419" s="38" t="s">
        <v>289</v>
      </c>
      <c r="K419" s="140" t="s">
        <v>1430</v>
      </c>
      <c r="L419" s="140"/>
      <c r="M419" s="38" t="s">
        <v>14</v>
      </c>
      <c r="N419" s="140" t="s">
        <v>1431</v>
      </c>
      <c r="O419" s="140"/>
      <c r="P419" s="38" t="s">
        <v>1430</v>
      </c>
      <c r="Q419" s="140" t="s">
        <v>14</v>
      </c>
      <c r="R419" s="140"/>
      <c r="S419" s="38" t="s">
        <v>1432</v>
      </c>
      <c r="T419" s="38" t="s">
        <v>14</v>
      </c>
    </row>
    <row r="420" spans="1:20" ht="31.2" thickBot="1">
      <c r="A420" s="38" t="s">
        <v>7</v>
      </c>
      <c r="B420" s="38" t="s">
        <v>282</v>
      </c>
      <c r="C420" s="38">
        <v>12</v>
      </c>
      <c r="D420" s="38" t="s">
        <v>283</v>
      </c>
      <c r="E420" s="38" t="s">
        <v>1923</v>
      </c>
      <c r="F420" s="38" t="s">
        <v>2496</v>
      </c>
      <c r="G420" s="38" t="s">
        <v>304</v>
      </c>
      <c r="H420" s="38" t="s">
        <v>2497</v>
      </c>
      <c r="I420" s="38" t="s">
        <v>2498</v>
      </c>
      <c r="J420" s="38" t="s">
        <v>289</v>
      </c>
      <c r="K420" s="140" t="s">
        <v>299</v>
      </c>
      <c r="L420" s="140"/>
      <c r="M420" s="38" t="s">
        <v>2471</v>
      </c>
      <c r="N420" s="140" t="s">
        <v>13</v>
      </c>
      <c r="O420" s="140"/>
      <c r="P420" s="38" t="s">
        <v>309</v>
      </c>
      <c r="Q420" s="140" t="s">
        <v>309</v>
      </c>
      <c r="R420" s="140"/>
      <c r="S420" s="38" t="s">
        <v>309</v>
      </c>
      <c r="T420" s="38" t="s">
        <v>310</v>
      </c>
    </row>
    <row r="421" spans="1:20" ht="31.2" thickBot="1">
      <c r="A421" s="38" t="s">
        <v>7</v>
      </c>
      <c r="B421" s="38" t="s">
        <v>282</v>
      </c>
      <c r="C421" s="38">
        <v>18</v>
      </c>
      <c r="D421" s="38" t="s">
        <v>283</v>
      </c>
      <c r="E421" s="38" t="s">
        <v>973</v>
      </c>
      <c r="F421" s="38" t="s">
        <v>1095</v>
      </c>
      <c r="G421" s="38" t="s">
        <v>304</v>
      </c>
      <c r="H421" s="38" t="s">
        <v>1096</v>
      </c>
      <c r="I421" s="38" t="s">
        <v>1097</v>
      </c>
      <c r="J421" s="38" t="s">
        <v>289</v>
      </c>
      <c r="K421" s="140" t="s">
        <v>977</v>
      </c>
      <c r="L421" s="140"/>
      <c r="M421" s="38" t="s">
        <v>331</v>
      </c>
      <c r="N421" s="140" t="s">
        <v>13</v>
      </c>
      <c r="O421" s="140"/>
      <c r="P421" s="38" t="s">
        <v>309</v>
      </c>
      <c r="Q421" s="140" t="s">
        <v>309</v>
      </c>
      <c r="R421" s="140"/>
      <c r="S421" s="38" t="s">
        <v>309</v>
      </c>
      <c r="T421" s="38" t="s">
        <v>331</v>
      </c>
    </row>
    <row r="422" spans="1:20" ht="31.2" thickBot="1">
      <c r="A422" s="38" t="s">
        <v>7</v>
      </c>
      <c r="B422" s="38" t="s">
        <v>282</v>
      </c>
      <c r="C422" s="38">
        <v>34</v>
      </c>
      <c r="D422" s="38" t="s">
        <v>283</v>
      </c>
      <c r="E422" s="38" t="s">
        <v>368</v>
      </c>
      <c r="F422" s="38" t="s">
        <v>1932</v>
      </c>
      <c r="G422" s="38" t="s">
        <v>304</v>
      </c>
      <c r="H422" s="38" t="s">
        <v>1933</v>
      </c>
      <c r="I422" s="38" t="s">
        <v>1934</v>
      </c>
      <c r="J422" s="38" t="s">
        <v>289</v>
      </c>
      <c r="K422" s="140" t="s">
        <v>469</v>
      </c>
      <c r="L422" s="140"/>
      <c r="M422" s="38" t="s">
        <v>14</v>
      </c>
      <c r="N422" s="140" t="s">
        <v>1355</v>
      </c>
      <c r="O422" s="140"/>
      <c r="P422" s="38" t="s">
        <v>309</v>
      </c>
      <c r="Q422" s="140" t="s">
        <v>309</v>
      </c>
      <c r="R422" s="140"/>
      <c r="S422" s="38" t="s">
        <v>309</v>
      </c>
      <c r="T422" s="38" t="s">
        <v>14</v>
      </c>
    </row>
    <row r="423" spans="1:20" ht="31.2" thickBot="1">
      <c r="A423" s="38" t="s">
        <v>7</v>
      </c>
      <c r="B423" s="38" t="s">
        <v>282</v>
      </c>
      <c r="C423" s="38">
        <v>22</v>
      </c>
      <c r="D423" s="38" t="s">
        <v>283</v>
      </c>
      <c r="E423" s="38" t="s">
        <v>1077</v>
      </c>
      <c r="F423" s="38" t="s">
        <v>1817</v>
      </c>
      <c r="G423" s="38" t="s">
        <v>296</v>
      </c>
      <c r="H423" s="38" t="s">
        <v>1818</v>
      </c>
      <c r="I423" s="38" t="s">
        <v>1819</v>
      </c>
      <c r="J423" s="38" t="s">
        <v>289</v>
      </c>
      <c r="K423" s="140" t="s">
        <v>389</v>
      </c>
      <c r="L423" s="140"/>
      <c r="M423" s="38" t="s">
        <v>14</v>
      </c>
      <c r="N423" s="140" t="s">
        <v>1820</v>
      </c>
      <c r="O423" s="140"/>
      <c r="P423" s="38" t="s">
        <v>332</v>
      </c>
      <c r="Q423" s="140" t="s">
        <v>14</v>
      </c>
      <c r="R423" s="140"/>
      <c r="S423" s="38" t="s">
        <v>2654</v>
      </c>
      <c r="T423" s="38" t="s">
        <v>14</v>
      </c>
    </row>
    <row r="424" spans="1:20" ht="41.4" thickBot="1">
      <c r="A424" s="38" t="s">
        <v>7</v>
      </c>
      <c r="B424" s="38" t="s">
        <v>282</v>
      </c>
      <c r="C424" s="38">
        <v>2</v>
      </c>
      <c r="D424" s="38" t="s">
        <v>283</v>
      </c>
      <c r="E424" s="38" t="s">
        <v>1416</v>
      </c>
      <c r="F424" s="38" t="s">
        <v>1417</v>
      </c>
      <c r="G424" s="38" t="s">
        <v>296</v>
      </c>
      <c r="H424" s="38" t="s">
        <v>1418</v>
      </c>
      <c r="I424" s="38" t="s">
        <v>1419</v>
      </c>
      <c r="J424" s="38" t="s">
        <v>289</v>
      </c>
      <c r="K424" s="140" t="s">
        <v>548</v>
      </c>
      <c r="L424" s="140"/>
      <c r="M424" s="38" t="s">
        <v>14</v>
      </c>
      <c r="N424" s="140" t="s">
        <v>1420</v>
      </c>
      <c r="O424" s="140"/>
      <c r="P424" s="38" t="s">
        <v>380</v>
      </c>
      <c r="Q424" s="140" t="s">
        <v>14</v>
      </c>
      <c r="R424" s="140"/>
      <c r="S424" s="38" t="s">
        <v>1421</v>
      </c>
      <c r="T424" s="38" t="s">
        <v>14</v>
      </c>
    </row>
    <row r="425" spans="1:20" ht="31.2" thickBot="1">
      <c r="A425" s="38" t="s">
        <v>7</v>
      </c>
      <c r="B425" s="38" t="s">
        <v>282</v>
      </c>
      <c r="C425" s="38">
        <v>17</v>
      </c>
      <c r="D425" s="38" t="s">
        <v>283</v>
      </c>
      <c r="E425" s="38" t="s">
        <v>506</v>
      </c>
      <c r="F425" s="38" t="s">
        <v>2154</v>
      </c>
      <c r="G425" s="38" t="s">
        <v>304</v>
      </c>
      <c r="H425" s="38" t="s">
        <v>2155</v>
      </c>
      <c r="I425" s="38" t="s">
        <v>2156</v>
      </c>
      <c r="J425" s="38" t="s">
        <v>289</v>
      </c>
      <c r="K425" s="140" t="s">
        <v>2128</v>
      </c>
      <c r="L425" s="140"/>
      <c r="M425" s="38" t="s">
        <v>331</v>
      </c>
      <c r="N425" s="140" t="s">
        <v>13</v>
      </c>
      <c r="O425" s="140"/>
      <c r="P425" s="38" t="s">
        <v>309</v>
      </c>
      <c r="Q425" s="140" t="s">
        <v>309</v>
      </c>
      <c r="R425" s="140"/>
      <c r="S425" s="38" t="s">
        <v>309</v>
      </c>
      <c r="T425" s="38" t="s">
        <v>331</v>
      </c>
    </row>
    <row r="426" spans="1:20" ht="31.2" thickBot="1">
      <c r="A426" s="38" t="s">
        <v>7</v>
      </c>
      <c r="B426" s="38" t="s">
        <v>282</v>
      </c>
      <c r="C426" s="38">
        <v>30</v>
      </c>
      <c r="D426" s="38" t="s">
        <v>283</v>
      </c>
      <c r="E426" s="38" t="s">
        <v>1187</v>
      </c>
      <c r="F426" s="38" t="s">
        <v>2204</v>
      </c>
      <c r="G426" s="38" t="s">
        <v>286</v>
      </c>
      <c r="H426" s="38" t="s">
        <v>2205</v>
      </c>
      <c r="I426" s="38" t="s">
        <v>2206</v>
      </c>
      <c r="J426" s="38" t="s">
        <v>289</v>
      </c>
      <c r="K426" s="140" t="s">
        <v>1488</v>
      </c>
      <c r="L426" s="140"/>
      <c r="M426" s="38" t="s">
        <v>331</v>
      </c>
      <c r="N426" s="140" t="s">
        <v>13</v>
      </c>
      <c r="O426" s="140"/>
      <c r="P426" s="38" t="s">
        <v>332</v>
      </c>
      <c r="Q426" s="140" t="s">
        <v>2180</v>
      </c>
      <c r="R426" s="140"/>
      <c r="S426" s="38" t="s">
        <v>13</v>
      </c>
      <c r="T426" s="38" t="s">
        <v>331</v>
      </c>
    </row>
    <row r="427" spans="1:20" ht="41.4" thickBot="1">
      <c r="A427" s="38" t="s">
        <v>7</v>
      </c>
      <c r="B427" s="38" t="s">
        <v>282</v>
      </c>
      <c r="C427" s="38">
        <v>10</v>
      </c>
      <c r="D427" s="38" t="s">
        <v>283</v>
      </c>
      <c r="E427" s="38" t="s">
        <v>2551</v>
      </c>
      <c r="F427" s="38" t="s">
        <v>2690</v>
      </c>
      <c r="G427" s="38" t="s">
        <v>304</v>
      </c>
      <c r="H427" s="38" t="s">
        <v>2691</v>
      </c>
      <c r="I427" s="38" t="s">
        <v>2692</v>
      </c>
      <c r="J427" s="38" t="s">
        <v>289</v>
      </c>
      <c r="K427" s="140" t="s">
        <v>656</v>
      </c>
      <c r="L427" s="140"/>
      <c r="M427" s="38" t="s">
        <v>14</v>
      </c>
      <c r="N427" s="140" t="s">
        <v>2559</v>
      </c>
      <c r="O427" s="140"/>
      <c r="P427" s="38" t="s">
        <v>309</v>
      </c>
      <c r="Q427" s="140" t="s">
        <v>309</v>
      </c>
      <c r="R427" s="140"/>
      <c r="S427" s="38" t="s">
        <v>309</v>
      </c>
      <c r="T427" s="38" t="s">
        <v>14</v>
      </c>
    </row>
    <row r="428" spans="1:20" ht="41.4" thickBot="1">
      <c r="A428" s="38" t="s">
        <v>7</v>
      </c>
      <c r="B428" s="38" t="s">
        <v>282</v>
      </c>
      <c r="C428" s="38">
        <v>42</v>
      </c>
      <c r="D428" s="38" t="s">
        <v>283</v>
      </c>
      <c r="E428" s="38" t="s">
        <v>909</v>
      </c>
      <c r="F428" s="38" t="s">
        <v>1101</v>
      </c>
      <c r="G428" s="38" t="s">
        <v>304</v>
      </c>
      <c r="H428" s="38" t="s">
        <v>1102</v>
      </c>
      <c r="I428" s="38" t="s">
        <v>1103</v>
      </c>
      <c r="J428" s="38" t="s">
        <v>343</v>
      </c>
      <c r="K428" s="140" t="s">
        <v>1104</v>
      </c>
      <c r="L428" s="140"/>
      <c r="M428" s="38" t="s">
        <v>14</v>
      </c>
      <c r="N428" s="140" t="s">
        <v>2464</v>
      </c>
      <c r="O428" s="140"/>
      <c r="P428" s="38" t="s">
        <v>309</v>
      </c>
      <c r="Q428" s="140" t="s">
        <v>309</v>
      </c>
      <c r="R428" s="140"/>
      <c r="S428" s="38" t="s">
        <v>309</v>
      </c>
      <c r="T428" s="38" t="s">
        <v>14</v>
      </c>
    </row>
    <row r="429" spans="1:20" ht="31.2" thickBot="1">
      <c r="A429" s="38" t="s">
        <v>7</v>
      </c>
      <c r="B429" s="38" t="s">
        <v>282</v>
      </c>
      <c r="C429" s="38">
        <v>10</v>
      </c>
      <c r="D429" s="38" t="s">
        <v>283</v>
      </c>
      <c r="E429" s="38" t="s">
        <v>835</v>
      </c>
      <c r="F429" s="38" t="s">
        <v>1643</v>
      </c>
      <c r="G429" s="38" t="s">
        <v>386</v>
      </c>
      <c r="H429" s="38" t="s">
        <v>1644</v>
      </c>
      <c r="I429" s="38" t="s">
        <v>1645</v>
      </c>
      <c r="J429" s="38" t="s">
        <v>343</v>
      </c>
      <c r="K429" s="140" t="s">
        <v>1646</v>
      </c>
      <c r="L429" s="140"/>
      <c r="M429" s="38" t="s">
        <v>14</v>
      </c>
      <c r="N429" s="140" t="s">
        <v>1647</v>
      </c>
      <c r="O429" s="140"/>
      <c r="P429" s="38" t="s">
        <v>309</v>
      </c>
      <c r="Q429" s="140" t="s">
        <v>309</v>
      </c>
      <c r="R429" s="140"/>
      <c r="S429" s="38" t="s">
        <v>309</v>
      </c>
      <c r="T429" s="38" t="s">
        <v>14</v>
      </c>
    </row>
    <row r="430" spans="1:20" ht="31.2" thickBot="1">
      <c r="A430" s="38" t="s">
        <v>7</v>
      </c>
      <c r="B430" s="38" t="s">
        <v>282</v>
      </c>
      <c r="C430" s="38">
        <v>22</v>
      </c>
      <c r="D430" s="38" t="s">
        <v>283</v>
      </c>
      <c r="E430" s="38" t="s">
        <v>1808</v>
      </c>
      <c r="F430" s="38" t="s">
        <v>1809</v>
      </c>
      <c r="G430" s="38" t="s">
        <v>386</v>
      </c>
      <c r="H430" s="38" t="s">
        <v>1810</v>
      </c>
      <c r="I430" s="38" t="s">
        <v>1811</v>
      </c>
      <c r="J430" s="38" t="s">
        <v>289</v>
      </c>
      <c r="K430" s="140" t="s">
        <v>469</v>
      </c>
      <c r="L430" s="140"/>
      <c r="M430" s="38" t="s">
        <v>14</v>
      </c>
      <c r="N430" s="140" t="s">
        <v>1697</v>
      </c>
      <c r="O430" s="140"/>
      <c r="P430" s="38" t="s">
        <v>309</v>
      </c>
      <c r="Q430" s="140" t="s">
        <v>309</v>
      </c>
      <c r="R430" s="140"/>
      <c r="S430" s="38" t="s">
        <v>309</v>
      </c>
      <c r="T430" s="38" t="s">
        <v>14</v>
      </c>
    </row>
    <row r="431" spans="1:20" ht="41.4" thickBot="1">
      <c r="A431" s="38" t="s">
        <v>7</v>
      </c>
      <c r="B431" s="38" t="s">
        <v>282</v>
      </c>
      <c r="C431" s="38">
        <v>31</v>
      </c>
      <c r="D431" s="38" t="s">
        <v>283</v>
      </c>
      <c r="E431" s="38" t="s">
        <v>663</v>
      </c>
      <c r="F431" s="38" t="s">
        <v>1583</v>
      </c>
      <c r="G431" s="38" t="s">
        <v>304</v>
      </c>
      <c r="H431" s="38" t="s">
        <v>1584</v>
      </c>
      <c r="I431" s="38" t="s">
        <v>1585</v>
      </c>
      <c r="J431" s="38" t="s">
        <v>289</v>
      </c>
      <c r="K431" s="140" t="s">
        <v>762</v>
      </c>
      <c r="L431" s="140"/>
      <c r="M431" s="38" t="s">
        <v>14</v>
      </c>
      <c r="N431" s="140" t="s">
        <v>1586</v>
      </c>
      <c r="O431" s="140"/>
      <c r="P431" s="38" t="s">
        <v>309</v>
      </c>
      <c r="Q431" s="140" t="s">
        <v>309</v>
      </c>
      <c r="R431" s="140"/>
      <c r="S431" s="38" t="s">
        <v>309</v>
      </c>
      <c r="T431" s="38" t="s">
        <v>14</v>
      </c>
    </row>
    <row r="432" spans="1:20" ht="31.2" thickBot="1">
      <c r="A432" s="38" t="s">
        <v>7</v>
      </c>
      <c r="B432" s="38" t="s">
        <v>282</v>
      </c>
      <c r="C432" s="38">
        <v>34</v>
      </c>
      <c r="D432" s="38" t="s">
        <v>283</v>
      </c>
      <c r="E432" s="38" t="s">
        <v>447</v>
      </c>
      <c r="F432" s="38" t="s">
        <v>775</v>
      </c>
      <c r="G432" s="38" t="s">
        <v>304</v>
      </c>
      <c r="H432" s="38" t="s">
        <v>776</v>
      </c>
      <c r="I432" s="38" t="s">
        <v>777</v>
      </c>
      <c r="J432" s="38" t="s">
        <v>289</v>
      </c>
      <c r="K432" s="140" t="s">
        <v>778</v>
      </c>
      <c r="L432" s="140"/>
      <c r="M432" s="38" t="s">
        <v>14</v>
      </c>
      <c r="N432" s="140" t="s">
        <v>427</v>
      </c>
      <c r="O432" s="140"/>
      <c r="P432" s="38" t="s">
        <v>309</v>
      </c>
      <c r="Q432" s="140" t="s">
        <v>309</v>
      </c>
      <c r="R432" s="140"/>
      <c r="S432" s="38" t="s">
        <v>309</v>
      </c>
      <c r="T432" s="38" t="s">
        <v>14</v>
      </c>
    </row>
    <row r="433" spans="1:20" ht="31.2" thickBot="1">
      <c r="A433" s="38" t="s">
        <v>7</v>
      </c>
      <c r="B433" s="38" t="s">
        <v>282</v>
      </c>
      <c r="C433" s="38">
        <v>15</v>
      </c>
      <c r="D433" s="38" t="s">
        <v>283</v>
      </c>
      <c r="E433" s="38" t="s">
        <v>1206</v>
      </c>
      <c r="F433" s="38" t="s">
        <v>1386</v>
      </c>
      <c r="G433" s="38" t="s">
        <v>286</v>
      </c>
      <c r="H433" s="38" t="s">
        <v>1387</v>
      </c>
      <c r="I433" s="38" t="s">
        <v>1388</v>
      </c>
      <c r="J433" s="38" t="s">
        <v>289</v>
      </c>
      <c r="K433" s="140" t="s">
        <v>778</v>
      </c>
      <c r="L433" s="140"/>
      <c r="M433" s="38" t="s">
        <v>14</v>
      </c>
      <c r="N433" s="140" t="s">
        <v>1389</v>
      </c>
      <c r="O433" s="140"/>
      <c r="P433" s="38" t="s">
        <v>554</v>
      </c>
      <c r="Q433" s="140" t="s">
        <v>14</v>
      </c>
      <c r="R433" s="140"/>
      <c r="S433" s="38" t="s">
        <v>1164</v>
      </c>
      <c r="T433" s="38" t="s">
        <v>14</v>
      </c>
    </row>
    <row r="434" spans="1:20" ht="31.2" thickBot="1">
      <c r="A434" s="38" t="s">
        <v>7</v>
      </c>
      <c r="B434" s="38" t="s">
        <v>282</v>
      </c>
      <c r="C434" s="38">
        <v>28</v>
      </c>
      <c r="D434" s="38" t="s">
        <v>283</v>
      </c>
      <c r="E434" s="38" t="s">
        <v>1274</v>
      </c>
      <c r="F434" s="38" t="s">
        <v>2083</v>
      </c>
      <c r="G434" s="38" t="s">
        <v>286</v>
      </c>
      <c r="H434" s="38" t="s">
        <v>2084</v>
      </c>
      <c r="I434" s="38" t="s">
        <v>2085</v>
      </c>
      <c r="J434" s="38" t="s">
        <v>289</v>
      </c>
      <c r="K434" s="140" t="s">
        <v>1278</v>
      </c>
      <c r="L434" s="140"/>
      <c r="M434" s="38" t="s">
        <v>331</v>
      </c>
      <c r="N434" s="140" t="s">
        <v>13</v>
      </c>
      <c r="O434" s="140"/>
      <c r="P434" s="38" t="s">
        <v>722</v>
      </c>
      <c r="Q434" s="140" t="s">
        <v>14</v>
      </c>
      <c r="R434" s="140"/>
      <c r="S434" s="38" t="s">
        <v>2086</v>
      </c>
      <c r="T434" s="38" t="s">
        <v>331</v>
      </c>
    </row>
    <row r="435" spans="1:20" ht="31.2" thickBot="1">
      <c r="A435" s="38" t="s">
        <v>7</v>
      </c>
      <c r="B435" s="38" t="s">
        <v>282</v>
      </c>
      <c r="C435" s="38">
        <v>9</v>
      </c>
      <c r="D435" s="38" t="s">
        <v>283</v>
      </c>
      <c r="E435" s="38" t="s">
        <v>803</v>
      </c>
      <c r="F435" s="38" t="s">
        <v>1287</v>
      </c>
      <c r="G435" s="38" t="s">
        <v>286</v>
      </c>
      <c r="H435" s="38" t="s">
        <v>1288</v>
      </c>
      <c r="I435" s="38" t="s">
        <v>1289</v>
      </c>
      <c r="J435" s="38" t="s">
        <v>289</v>
      </c>
      <c r="K435" s="140" t="s">
        <v>337</v>
      </c>
      <c r="L435" s="140"/>
      <c r="M435" s="38" t="s">
        <v>331</v>
      </c>
      <c r="N435" s="140" t="s">
        <v>13</v>
      </c>
      <c r="O435" s="140"/>
      <c r="P435" s="38" t="s">
        <v>337</v>
      </c>
      <c r="Q435" s="140" t="s">
        <v>14</v>
      </c>
      <c r="R435" s="140"/>
      <c r="S435" s="38" t="s">
        <v>1290</v>
      </c>
      <c r="T435" s="38" t="s">
        <v>331</v>
      </c>
    </row>
    <row r="436" spans="1:20" ht="31.2" thickBot="1">
      <c r="A436" s="38" t="s">
        <v>7</v>
      </c>
      <c r="B436" s="38" t="s">
        <v>282</v>
      </c>
      <c r="C436" s="38">
        <v>25</v>
      </c>
      <c r="D436" s="38" t="s">
        <v>283</v>
      </c>
      <c r="E436" s="38" t="s">
        <v>685</v>
      </c>
      <c r="F436" s="38" t="s">
        <v>686</v>
      </c>
      <c r="G436" s="38" t="s">
        <v>286</v>
      </c>
      <c r="H436" s="38" t="s">
        <v>687</v>
      </c>
      <c r="I436" s="38" t="s">
        <v>688</v>
      </c>
      <c r="J436" s="38" t="s">
        <v>289</v>
      </c>
      <c r="K436" s="140" t="s">
        <v>689</v>
      </c>
      <c r="L436" s="140"/>
      <c r="M436" s="38" t="s">
        <v>14</v>
      </c>
      <c r="N436" s="140" t="s">
        <v>690</v>
      </c>
      <c r="O436" s="140"/>
      <c r="P436" s="38" t="s">
        <v>691</v>
      </c>
      <c r="Q436" s="140" t="s">
        <v>14</v>
      </c>
      <c r="R436" s="140"/>
      <c r="S436" s="38" t="s">
        <v>692</v>
      </c>
      <c r="T436" s="38" t="s">
        <v>14</v>
      </c>
    </row>
    <row r="437" spans="1:20" ht="41.4" thickBot="1">
      <c r="A437" s="38" t="s">
        <v>7</v>
      </c>
      <c r="B437" s="38" t="s">
        <v>282</v>
      </c>
      <c r="C437" s="38">
        <v>39</v>
      </c>
      <c r="D437" s="38" t="s">
        <v>283</v>
      </c>
      <c r="E437" s="38" t="s">
        <v>442</v>
      </c>
      <c r="F437" s="38" t="s">
        <v>443</v>
      </c>
      <c r="G437" s="38" t="s">
        <v>304</v>
      </c>
      <c r="H437" s="38" t="s">
        <v>444</v>
      </c>
      <c r="I437" s="38" t="s">
        <v>445</v>
      </c>
      <c r="J437" s="38" t="s">
        <v>289</v>
      </c>
      <c r="K437" s="140" t="s">
        <v>446</v>
      </c>
      <c r="L437" s="140"/>
      <c r="M437" s="38" t="s">
        <v>14</v>
      </c>
      <c r="N437" s="140" t="s">
        <v>353</v>
      </c>
      <c r="O437" s="140"/>
      <c r="P437" s="38" t="s">
        <v>309</v>
      </c>
      <c r="Q437" s="140" t="s">
        <v>309</v>
      </c>
      <c r="R437" s="140"/>
      <c r="S437" s="38" t="s">
        <v>309</v>
      </c>
      <c r="T437" s="38" t="s">
        <v>14</v>
      </c>
    </row>
    <row r="438" spans="1:20" ht="31.2" thickBot="1">
      <c r="A438" s="38" t="s">
        <v>7</v>
      </c>
      <c r="B438" s="38" t="s">
        <v>282</v>
      </c>
      <c r="C438" s="38">
        <v>2</v>
      </c>
      <c r="D438" s="38" t="s">
        <v>283</v>
      </c>
      <c r="E438" s="38" t="s">
        <v>1416</v>
      </c>
      <c r="F438" s="38" t="s">
        <v>1715</v>
      </c>
      <c r="G438" s="38" t="s">
        <v>386</v>
      </c>
      <c r="H438" s="38" t="s">
        <v>1716</v>
      </c>
      <c r="I438" s="38" t="s">
        <v>1717</v>
      </c>
      <c r="J438" s="38" t="s">
        <v>289</v>
      </c>
      <c r="K438" s="140" t="s">
        <v>395</v>
      </c>
      <c r="L438" s="140"/>
      <c r="M438" s="38" t="s">
        <v>331</v>
      </c>
      <c r="N438" s="140" t="s">
        <v>13</v>
      </c>
      <c r="O438" s="140"/>
      <c r="P438" s="38" t="s">
        <v>309</v>
      </c>
      <c r="Q438" s="140" t="s">
        <v>309</v>
      </c>
      <c r="R438" s="140"/>
      <c r="S438" s="38" t="s">
        <v>309</v>
      </c>
      <c r="T438" s="38" t="s">
        <v>331</v>
      </c>
    </row>
    <row r="439" spans="1:20" ht="31.2" thickBot="1">
      <c r="A439" s="38" t="s">
        <v>7</v>
      </c>
      <c r="B439" s="38" t="s">
        <v>282</v>
      </c>
      <c r="C439" s="38">
        <v>22</v>
      </c>
      <c r="D439" s="38" t="s">
        <v>283</v>
      </c>
      <c r="E439" s="38" t="s">
        <v>1077</v>
      </c>
      <c r="F439" s="38" t="s">
        <v>1374</v>
      </c>
      <c r="G439" s="38" t="s">
        <v>304</v>
      </c>
      <c r="H439" s="38" t="s">
        <v>1375</v>
      </c>
      <c r="I439" s="38" t="s">
        <v>1376</v>
      </c>
      <c r="J439" s="38" t="s">
        <v>289</v>
      </c>
      <c r="K439" s="140" t="s">
        <v>1377</v>
      </c>
      <c r="L439" s="140"/>
      <c r="M439" s="38" t="s">
        <v>14</v>
      </c>
      <c r="N439" s="140" t="s">
        <v>965</v>
      </c>
      <c r="O439" s="140"/>
      <c r="P439" s="38" t="s">
        <v>309</v>
      </c>
      <c r="Q439" s="140" t="s">
        <v>309</v>
      </c>
      <c r="R439" s="140"/>
      <c r="S439" s="38" t="s">
        <v>309</v>
      </c>
      <c r="T439" s="38" t="s">
        <v>14</v>
      </c>
    </row>
    <row r="440" spans="1:20" ht="31.2" thickBot="1">
      <c r="A440" s="38" t="s">
        <v>7</v>
      </c>
      <c r="B440" s="38" t="s">
        <v>282</v>
      </c>
      <c r="C440" s="38">
        <v>27</v>
      </c>
      <c r="D440" s="38" t="s">
        <v>283</v>
      </c>
      <c r="E440" s="38" t="s">
        <v>584</v>
      </c>
      <c r="F440" s="38" t="s">
        <v>723</v>
      </c>
      <c r="G440" s="38" t="s">
        <v>286</v>
      </c>
      <c r="H440" s="38" t="s">
        <v>724</v>
      </c>
      <c r="I440" s="38" t="s">
        <v>725</v>
      </c>
      <c r="J440" s="38" t="s">
        <v>289</v>
      </c>
      <c r="K440" s="140" t="s">
        <v>726</v>
      </c>
      <c r="L440" s="140"/>
      <c r="M440" s="38" t="s">
        <v>14</v>
      </c>
      <c r="N440" s="140" t="s">
        <v>727</v>
      </c>
      <c r="O440" s="140"/>
      <c r="P440" s="38" t="s">
        <v>728</v>
      </c>
      <c r="Q440" s="140" t="s">
        <v>14</v>
      </c>
      <c r="R440" s="140"/>
      <c r="S440" s="38" t="s">
        <v>729</v>
      </c>
      <c r="T440" s="38" t="s">
        <v>14</v>
      </c>
    </row>
    <row r="441" spans="1:20" ht="31.2" thickBot="1">
      <c r="A441" s="38" t="s">
        <v>7</v>
      </c>
      <c r="B441" s="38" t="s">
        <v>282</v>
      </c>
      <c r="C441" s="38">
        <v>31</v>
      </c>
      <c r="D441" s="38" t="s">
        <v>283</v>
      </c>
      <c r="E441" s="38" t="s">
        <v>663</v>
      </c>
      <c r="F441" s="38" t="s">
        <v>1675</v>
      </c>
      <c r="G441" s="38" t="s">
        <v>286</v>
      </c>
      <c r="H441" s="38" t="s">
        <v>1676</v>
      </c>
      <c r="I441" s="38" t="s">
        <v>1677</v>
      </c>
      <c r="J441" s="38" t="s">
        <v>289</v>
      </c>
      <c r="K441" s="140" t="s">
        <v>504</v>
      </c>
      <c r="L441" s="140"/>
      <c r="M441" s="38" t="s">
        <v>331</v>
      </c>
      <c r="N441" s="140" t="s">
        <v>13</v>
      </c>
      <c r="O441" s="140"/>
      <c r="P441" s="38" t="s">
        <v>1673</v>
      </c>
      <c r="Q441" s="140" t="s">
        <v>14</v>
      </c>
      <c r="R441" s="140"/>
      <c r="S441" s="38" t="s">
        <v>1500</v>
      </c>
      <c r="T441" s="38" t="s">
        <v>331</v>
      </c>
    </row>
    <row r="442" spans="1:20" ht="31.2" thickBot="1">
      <c r="A442" s="38" t="s">
        <v>7</v>
      </c>
      <c r="B442" s="38" t="s">
        <v>282</v>
      </c>
      <c r="C442" s="38">
        <v>10</v>
      </c>
      <c r="D442" s="38" t="s">
        <v>283</v>
      </c>
      <c r="E442" s="38" t="s">
        <v>835</v>
      </c>
      <c r="F442" s="38" t="s">
        <v>836</v>
      </c>
      <c r="G442" s="38" t="s">
        <v>304</v>
      </c>
      <c r="H442" s="38" t="s">
        <v>837</v>
      </c>
      <c r="I442" s="38" t="s">
        <v>838</v>
      </c>
      <c r="J442" s="38" t="s">
        <v>289</v>
      </c>
      <c r="K442" s="140" t="s">
        <v>839</v>
      </c>
      <c r="L442" s="140"/>
      <c r="M442" s="38" t="s">
        <v>14</v>
      </c>
      <c r="N442" s="140" t="s">
        <v>840</v>
      </c>
      <c r="O442" s="140"/>
      <c r="P442" s="38" t="s">
        <v>309</v>
      </c>
      <c r="Q442" s="140" t="s">
        <v>309</v>
      </c>
      <c r="R442" s="140"/>
      <c r="S442" s="38" t="s">
        <v>309</v>
      </c>
      <c r="T442" s="38" t="s">
        <v>14</v>
      </c>
    </row>
    <row r="443" spans="1:20" ht="41.4" thickBot="1">
      <c r="A443" s="38" t="s">
        <v>7</v>
      </c>
      <c r="B443" s="38" t="s">
        <v>282</v>
      </c>
      <c r="C443" s="38">
        <v>3</v>
      </c>
      <c r="D443" s="38" t="s">
        <v>283</v>
      </c>
      <c r="E443" s="38" t="s">
        <v>598</v>
      </c>
      <c r="F443" s="38" t="s">
        <v>1360</v>
      </c>
      <c r="G443" s="38" t="s">
        <v>386</v>
      </c>
      <c r="H443" s="38" t="s">
        <v>1361</v>
      </c>
      <c r="I443" s="38" t="s">
        <v>1362</v>
      </c>
      <c r="J443" s="38" t="s">
        <v>289</v>
      </c>
      <c r="K443" s="140" t="s">
        <v>885</v>
      </c>
      <c r="L443" s="140"/>
      <c r="M443" s="38" t="s">
        <v>14</v>
      </c>
      <c r="N443" s="140" t="s">
        <v>2467</v>
      </c>
      <c r="O443" s="140"/>
      <c r="P443" s="38" t="s">
        <v>309</v>
      </c>
      <c r="Q443" s="140" t="s">
        <v>309</v>
      </c>
      <c r="R443" s="140"/>
      <c r="S443" s="38" t="s">
        <v>309</v>
      </c>
      <c r="T443" s="38" t="s">
        <v>14</v>
      </c>
    </row>
    <row r="444" spans="1:20" ht="31.2" thickBot="1">
      <c r="A444" s="38" t="s">
        <v>7</v>
      </c>
      <c r="B444" s="38" t="s">
        <v>282</v>
      </c>
      <c r="C444" s="38">
        <v>27</v>
      </c>
      <c r="D444" s="38" t="s">
        <v>283</v>
      </c>
      <c r="E444" s="38" t="s">
        <v>584</v>
      </c>
      <c r="F444" s="38" t="s">
        <v>1608</v>
      </c>
      <c r="G444" s="38" t="s">
        <v>386</v>
      </c>
      <c r="H444" s="38" t="s">
        <v>1609</v>
      </c>
      <c r="I444" s="38" t="s">
        <v>1610</v>
      </c>
      <c r="J444" s="38" t="s">
        <v>289</v>
      </c>
      <c r="K444" s="140" t="s">
        <v>1611</v>
      </c>
      <c r="L444" s="140"/>
      <c r="M444" s="38" t="s">
        <v>14</v>
      </c>
      <c r="N444" s="140" t="s">
        <v>1612</v>
      </c>
      <c r="O444" s="140"/>
      <c r="P444" s="38" t="s">
        <v>309</v>
      </c>
      <c r="Q444" s="140" t="s">
        <v>309</v>
      </c>
      <c r="R444" s="140"/>
      <c r="S444" s="38" t="s">
        <v>309</v>
      </c>
      <c r="T444" s="38" t="s">
        <v>14</v>
      </c>
    </row>
    <row r="445" spans="1:20" ht="51.6" thickBot="1">
      <c r="A445" s="38" t="s">
        <v>7</v>
      </c>
      <c r="B445" s="38" t="s">
        <v>282</v>
      </c>
      <c r="C445" s="38">
        <v>39</v>
      </c>
      <c r="D445" s="38" t="s">
        <v>283</v>
      </c>
      <c r="E445" s="38" t="s">
        <v>632</v>
      </c>
      <c r="F445" s="38" t="s">
        <v>633</v>
      </c>
      <c r="G445" s="38" t="s">
        <v>286</v>
      </c>
      <c r="H445" s="38" t="s">
        <v>634</v>
      </c>
      <c r="I445" s="38" t="s">
        <v>635</v>
      </c>
      <c r="J445" s="38" t="s">
        <v>289</v>
      </c>
      <c r="K445" s="140" t="s">
        <v>539</v>
      </c>
      <c r="L445" s="140"/>
      <c r="M445" s="38" t="s">
        <v>331</v>
      </c>
      <c r="N445" s="140" t="s">
        <v>13</v>
      </c>
      <c r="O445" s="140"/>
      <c r="P445" s="38" t="s">
        <v>539</v>
      </c>
      <c r="Q445" s="140" t="s">
        <v>2180</v>
      </c>
      <c r="R445" s="140"/>
      <c r="S445" s="38" t="s">
        <v>13</v>
      </c>
      <c r="T445" s="38" t="s">
        <v>331</v>
      </c>
    </row>
    <row r="446" spans="1:20" ht="31.2" thickBot="1">
      <c r="A446" s="38" t="s">
        <v>7</v>
      </c>
      <c r="B446" s="38" t="s">
        <v>282</v>
      </c>
      <c r="C446" s="38">
        <v>1</v>
      </c>
      <c r="D446" s="38" t="s">
        <v>283</v>
      </c>
      <c r="E446" s="38" t="s">
        <v>730</v>
      </c>
      <c r="F446" s="38" t="s">
        <v>1897</v>
      </c>
      <c r="G446" s="38" t="s">
        <v>304</v>
      </c>
      <c r="H446" s="38" t="s">
        <v>1898</v>
      </c>
      <c r="I446" s="38" t="s">
        <v>1899</v>
      </c>
      <c r="J446" s="38" t="s">
        <v>289</v>
      </c>
      <c r="K446" s="140" t="s">
        <v>1900</v>
      </c>
      <c r="L446" s="140"/>
      <c r="M446" s="38" t="s">
        <v>14</v>
      </c>
      <c r="N446" s="140" t="s">
        <v>669</v>
      </c>
      <c r="O446" s="140"/>
      <c r="P446" s="38" t="s">
        <v>309</v>
      </c>
      <c r="Q446" s="140" t="s">
        <v>309</v>
      </c>
      <c r="R446" s="140"/>
      <c r="S446" s="38" t="s">
        <v>309</v>
      </c>
      <c r="T446" s="38" t="s">
        <v>14</v>
      </c>
    </row>
    <row r="447" spans="1:20" ht="31.2" thickBot="1">
      <c r="A447" s="38" t="s">
        <v>7</v>
      </c>
      <c r="B447" s="38" t="s">
        <v>282</v>
      </c>
      <c r="C447" s="38">
        <v>19</v>
      </c>
      <c r="D447" s="38" t="s">
        <v>283</v>
      </c>
      <c r="E447" s="38" t="s">
        <v>1246</v>
      </c>
      <c r="F447" s="38" t="s">
        <v>2174</v>
      </c>
      <c r="G447" s="38" t="s">
        <v>386</v>
      </c>
      <c r="H447" s="38" t="s">
        <v>2175</v>
      </c>
      <c r="I447" s="38" t="s">
        <v>2176</v>
      </c>
      <c r="J447" s="38" t="s">
        <v>289</v>
      </c>
      <c r="K447" s="140" t="s">
        <v>1574</v>
      </c>
      <c r="L447" s="140"/>
      <c r="M447" s="38" t="s">
        <v>14</v>
      </c>
      <c r="N447" s="140" t="s">
        <v>677</v>
      </c>
      <c r="O447" s="140"/>
      <c r="P447" s="38" t="s">
        <v>309</v>
      </c>
      <c r="Q447" s="140" t="s">
        <v>309</v>
      </c>
      <c r="R447" s="140"/>
      <c r="S447" s="38" t="s">
        <v>309</v>
      </c>
      <c r="T447" s="38" t="s">
        <v>14</v>
      </c>
    </row>
    <row r="448" spans="1:20" ht="31.2" thickBot="1">
      <c r="A448" s="38" t="s">
        <v>7</v>
      </c>
      <c r="B448" s="38" t="s">
        <v>282</v>
      </c>
      <c r="C448" s="38">
        <v>36</v>
      </c>
      <c r="D448" s="38" t="s">
        <v>283</v>
      </c>
      <c r="E448" s="38" t="s">
        <v>960</v>
      </c>
      <c r="F448" s="38" t="s">
        <v>961</v>
      </c>
      <c r="G448" s="38" t="s">
        <v>296</v>
      </c>
      <c r="H448" s="38" t="s">
        <v>962</v>
      </c>
      <c r="I448" s="38" t="s">
        <v>963</v>
      </c>
      <c r="J448" s="38" t="s">
        <v>289</v>
      </c>
      <c r="K448" s="140" t="s">
        <v>964</v>
      </c>
      <c r="L448" s="140"/>
      <c r="M448" s="38" t="s">
        <v>14</v>
      </c>
      <c r="N448" s="140" t="s">
        <v>965</v>
      </c>
      <c r="O448" s="140"/>
      <c r="P448" s="38" t="s">
        <v>292</v>
      </c>
      <c r="Q448" s="140" t="s">
        <v>14</v>
      </c>
      <c r="R448" s="140"/>
      <c r="S448" s="38" t="s">
        <v>966</v>
      </c>
      <c r="T448" s="38" t="s">
        <v>14</v>
      </c>
    </row>
    <row r="449" spans="1:20" ht="31.2" thickBot="1">
      <c r="A449" s="38" t="s">
        <v>7</v>
      </c>
      <c r="B449" s="38" t="s">
        <v>282</v>
      </c>
      <c r="C449" s="38">
        <v>12</v>
      </c>
      <c r="D449" s="38" t="s">
        <v>283</v>
      </c>
      <c r="E449" s="38" t="s">
        <v>1422</v>
      </c>
      <c r="F449" s="38" t="s">
        <v>1423</v>
      </c>
      <c r="G449" s="38" t="s">
        <v>286</v>
      </c>
      <c r="H449" s="38" t="s">
        <v>1424</v>
      </c>
      <c r="I449" s="38" t="s">
        <v>1425</v>
      </c>
      <c r="J449" s="38" t="s">
        <v>289</v>
      </c>
      <c r="K449" s="140" t="s">
        <v>395</v>
      </c>
      <c r="L449" s="140"/>
      <c r="M449" s="38" t="s">
        <v>14</v>
      </c>
      <c r="N449" s="140" t="s">
        <v>1426</v>
      </c>
      <c r="O449" s="140"/>
      <c r="P449" s="38" t="s">
        <v>2656</v>
      </c>
      <c r="Q449" s="140" t="s">
        <v>2693</v>
      </c>
      <c r="R449" s="140"/>
      <c r="S449" s="38" t="s">
        <v>13</v>
      </c>
      <c r="T449" s="38" t="s">
        <v>310</v>
      </c>
    </row>
    <row r="450" spans="1:20" ht="31.2" thickBot="1">
      <c r="A450" s="38" t="s">
        <v>7</v>
      </c>
      <c r="B450" s="38" t="s">
        <v>282</v>
      </c>
      <c r="C450" s="38">
        <v>7</v>
      </c>
      <c r="D450" s="38" t="s">
        <v>283</v>
      </c>
      <c r="E450" s="38" t="s">
        <v>2611</v>
      </c>
      <c r="F450" s="38" t="s">
        <v>2694</v>
      </c>
      <c r="G450" s="38" t="s">
        <v>296</v>
      </c>
      <c r="H450" s="38" t="s">
        <v>2695</v>
      </c>
      <c r="I450" s="38" t="s">
        <v>2696</v>
      </c>
      <c r="J450" s="38" t="s">
        <v>289</v>
      </c>
      <c r="K450" s="140" t="s">
        <v>540</v>
      </c>
      <c r="L450" s="140"/>
      <c r="M450" s="38" t="s">
        <v>2542</v>
      </c>
      <c r="N450" s="140" t="s">
        <v>13</v>
      </c>
      <c r="O450" s="140"/>
      <c r="P450" s="38" t="s">
        <v>540</v>
      </c>
      <c r="Q450" s="140" t="s">
        <v>2542</v>
      </c>
      <c r="R450" s="140"/>
      <c r="S450" s="38" t="s">
        <v>13</v>
      </c>
      <c r="T450" s="38" t="s">
        <v>310</v>
      </c>
    </row>
    <row r="451" spans="1:20" ht="31.2" thickBot="1">
      <c r="A451" s="38" t="s">
        <v>7</v>
      </c>
      <c r="B451" s="38" t="s">
        <v>282</v>
      </c>
      <c r="C451" s="38">
        <v>19</v>
      </c>
      <c r="D451" s="38" t="s">
        <v>283</v>
      </c>
      <c r="E451" s="38" t="s">
        <v>1246</v>
      </c>
      <c r="F451" s="38" t="s">
        <v>1510</v>
      </c>
      <c r="G451" s="38" t="s">
        <v>296</v>
      </c>
      <c r="H451" s="38" t="s">
        <v>1511</v>
      </c>
      <c r="I451" s="38" t="s">
        <v>1512</v>
      </c>
      <c r="J451" s="38" t="s">
        <v>289</v>
      </c>
      <c r="K451" s="140" t="s">
        <v>1513</v>
      </c>
      <c r="L451" s="140"/>
      <c r="M451" s="38" t="s">
        <v>14</v>
      </c>
      <c r="N451" s="140" t="s">
        <v>1514</v>
      </c>
      <c r="O451" s="140"/>
      <c r="P451" s="38" t="s">
        <v>1515</v>
      </c>
      <c r="Q451" s="140" t="s">
        <v>14</v>
      </c>
      <c r="R451" s="140"/>
      <c r="S451" s="38" t="s">
        <v>381</v>
      </c>
      <c r="T451" s="38" t="s">
        <v>14</v>
      </c>
    </row>
    <row r="452" spans="1:20" ht="31.2" thickBot="1">
      <c r="A452" s="38" t="s">
        <v>7</v>
      </c>
      <c r="B452" s="38" t="s">
        <v>282</v>
      </c>
      <c r="C452" s="38">
        <v>28</v>
      </c>
      <c r="D452" s="38" t="s">
        <v>283</v>
      </c>
      <c r="E452" s="38" t="s">
        <v>1501</v>
      </c>
      <c r="F452" s="38" t="s">
        <v>1502</v>
      </c>
      <c r="G452" s="38" t="s">
        <v>386</v>
      </c>
      <c r="H452" s="38" t="s">
        <v>1503</v>
      </c>
      <c r="I452" s="38" t="s">
        <v>1504</v>
      </c>
      <c r="J452" s="38" t="s">
        <v>289</v>
      </c>
      <c r="K452" s="140" t="s">
        <v>540</v>
      </c>
      <c r="L452" s="140"/>
      <c r="M452" s="38" t="s">
        <v>2542</v>
      </c>
      <c r="N452" s="140" t="s">
        <v>13</v>
      </c>
      <c r="O452" s="140"/>
      <c r="P452" s="38" t="s">
        <v>309</v>
      </c>
      <c r="Q452" s="140" t="s">
        <v>309</v>
      </c>
      <c r="R452" s="140"/>
      <c r="S452" s="38" t="s">
        <v>309</v>
      </c>
      <c r="T452" s="38" t="s">
        <v>310</v>
      </c>
    </row>
    <row r="453" spans="1:20" ht="31.2" thickBot="1">
      <c r="A453" s="38" t="s">
        <v>7</v>
      </c>
      <c r="B453" s="38" t="s">
        <v>282</v>
      </c>
      <c r="C453" s="38">
        <v>11</v>
      </c>
      <c r="D453" s="38" t="s">
        <v>283</v>
      </c>
      <c r="E453" s="38" t="s">
        <v>871</v>
      </c>
      <c r="F453" s="38" t="s">
        <v>921</v>
      </c>
      <c r="G453" s="38" t="s">
        <v>386</v>
      </c>
      <c r="H453" s="38" t="s">
        <v>922</v>
      </c>
      <c r="I453" s="38" t="s">
        <v>923</v>
      </c>
      <c r="J453" s="38" t="s">
        <v>289</v>
      </c>
      <c r="K453" s="140" t="s">
        <v>924</v>
      </c>
      <c r="L453" s="140"/>
      <c r="M453" s="38" t="s">
        <v>14</v>
      </c>
      <c r="N453" s="140" t="s">
        <v>925</v>
      </c>
      <c r="O453" s="140"/>
      <c r="P453" s="38" t="s">
        <v>309</v>
      </c>
      <c r="Q453" s="140" t="s">
        <v>309</v>
      </c>
      <c r="R453" s="140"/>
      <c r="S453" s="38" t="s">
        <v>309</v>
      </c>
      <c r="T453" s="38" t="s">
        <v>14</v>
      </c>
    </row>
    <row r="454" spans="1:20" ht="31.2" thickBot="1">
      <c r="A454" s="38" t="s">
        <v>7</v>
      </c>
      <c r="B454" s="38" t="s">
        <v>282</v>
      </c>
      <c r="C454" s="38">
        <v>25</v>
      </c>
      <c r="D454" s="38" t="s">
        <v>283</v>
      </c>
      <c r="E454" s="38" t="s">
        <v>701</v>
      </c>
      <c r="F454" s="38" t="s">
        <v>1891</v>
      </c>
      <c r="G454" s="38" t="s">
        <v>286</v>
      </c>
      <c r="H454" s="38" t="s">
        <v>1892</v>
      </c>
      <c r="I454" s="38" t="s">
        <v>1893</v>
      </c>
      <c r="J454" s="38" t="s">
        <v>289</v>
      </c>
      <c r="K454" s="140" t="s">
        <v>913</v>
      </c>
      <c r="L454" s="140"/>
      <c r="M454" s="38" t="s">
        <v>331</v>
      </c>
      <c r="N454" s="140" t="s">
        <v>13</v>
      </c>
      <c r="O454" s="140"/>
      <c r="P454" s="38" t="s">
        <v>416</v>
      </c>
      <c r="Q454" s="140" t="s">
        <v>2180</v>
      </c>
      <c r="R454" s="140"/>
      <c r="S454" s="38" t="s">
        <v>13</v>
      </c>
      <c r="T454" s="38" t="s">
        <v>331</v>
      </c>
    </row>
    <row r="455" spans="1:20" ht="31.2" thickBot="1">
      <c r="A455" s="38" t="s">
        <v>7</v>
      </c>
      <c r="B455" s="38" t="s">
        <v>282</v>
      </c>
      <c r="C455" s="38">
        <v>39</v>
      </c>
      <c r="D455" s="38" t="s">
        <v>283</v>
      </c>
      <c r="E455" s="38" t="s">
        <v>632</v>
      </c>
      <c r="F455" s="38" t="s">
        <v>1777</v>
      </c>
      <c r="G455" s="38" t="s">
        <v>304</v>
      </c>
      <c r="H455" s="38" t="s">
        <v>1778</v>
      </c>
      <c r="I455" s="38" t="s">
        <v>1779</v>
      </c>
      <c r="J455" s="38" t="s">
        <v>289</v>
      </c>
      <c r="K455" s="140" t="s">
        <v>1304</v>
      </c>
      <c r="L455" s="140"/>
      <c r="M455" s="38" t="s">
        <v>14</v>
      </c>
      <c r="N455" s="140" t="s">
        <v>1780</v>
      </c>
      <c r="O455" s="140"/>
      <c r="P455" s="38" t="s">
        <v>309</v>
      </c>
      <c r="Q455" s="140" t="s">
        <v>309</v>
      </c>
      <c r="R455" s="140"/>
      <c r="S455" s="38" t="s">
        <v>309</v>
      </c>
      <c r="T455" s="38" t="s">
        <v>14</v>
      </c>
    </row>
    <row r="456" spans="1:20" ht="31.2" thickBot="1">
      <c r="A456" s="38" t="s">
        <v>7</v>
      </c>
      <c r="B456" s="38" t="s">
        <v>282</v>
      </c>
      <c r="C456" s="38">
        <v>12</v>
      </c>
      <c r="D456" s="38" t="s">
        <v>283</v>
      </c>
      <c r="E456" s="38" t="s">
        <v>1045</v>
      </c>
      <c r="F456" s="38" t="s">
        <v>1442</v>
      </c>
      <c r="G456" s="38" t="s">
        <v>296</v>
      </c>
      <c r="H456" s="38" t="s">
        <v>1443</v>
      </c>
      <c r="I456" s="38" t="s">
        <v>1444</v>
      </c>
      <c r="J456" s="38" t="s">
        <v>289</v>
      </c>
      <c r="K456" s="140" t="s">
        <v>522</v>
      </c>
      <c r="L456" s="140"/>
      <c r="M456" s="38" t="s">
        <v>331</v>
      </c>
      <c r="N456" s="140" t="s">
        <v>13</v>
      </c>
      <c r="O456" s="140"/>
      <c r="P456" s="38" t="s">
        <v>292</v>
      </c>
      <c r="Q456" s="140" t="s">
        <v>14</v>
      </c>
      <c r="R456" s="140"/>
      <c r="S456" s="38" t="s">
        <v>1437</v>
      </c>
      <c r="T456" s="38" t="s">
        <v>331</v>
      </c>
    </row>
    <row r="457" spans="1:20" ht="31.2" thickBot="1">
      <c r="A457" s="38" t="s">
        <v>7</v>
      </c>
      <c r="B457" s="38" t="s">
        <v>282</v>
      </c>
      <c r="C457" s="38">
        <v>32</v>
      </c>
      <c r="D457" s="38" t="s">
        <v>283</v>
      </c>
      <c r="E457" s="38" t="s">
        <v>541</v>
      </c>
      <c r="F457" s="38" t="s">
        <v>1991</v>
      </c>
      <c r="G457" s="38" t="s">
        <v>304</v>
      </c>
      <c r="H457" s="38" t="s">
        <v>1992</v>
      </c>
      <c r="I457" s="38" t="s">
        <v>1993</v>
      </c>
      <c r="J457" s="38" t="s">
        <v>289</v>
      </c>
      <c r="K457" s="140" t="s">
        <v>446</v>
      </c>
      <c r="L457" s="140"/>
      <c r="M457" s="38" t="s">
        <v>331</v>
      </c>
      <c r="N457" s="140" t="s">
        <v>13</v>
      </c>
      <c r="O457" s="140"/>
      <c r="P457" s="38" t="s">
        <v>309</v>
      </c>
      <c r="Q457" s="140" t="s">
        <v>309</v>
      </c>
      <c r="R457" s="140"/>
      <c r="S457" s="38" t="s">
        <v>309</v>
      </c>
      <c r="T457" s="38" t="s">
        <v>331</v>
      </c>
    </row>
    <row r="458" spans="1:20" ht="31.2" thickBot="1">
      <c r="A458" s="38" t="s">
        <v>7</v>
      </c>
      <c r="B458" s="38" t="s">
        <v>282</v>
      </c>
      <c r="C458" s="38">
        <v>13</v>
      </c>
      <c r="D458" s="38" t="s">
        <v>283</v>
      </c>
      <c r="E458" s="38" t="s">
        <v>478</v>
      </c>
      <c r="F458" s="38" t="s">
        <v>817</v>
      </c>
      <c r="G458" s="38" t="s">
        <v>296</v>
      </c>
      <c r="H458" s="38" t="s">
        <v>818</v>
      </c>
      <c r="I458" s="38" t="s">
        <v>819</v>
      </c>
      <c r="J458" s="38" t="s">
        <v>289</v>
      </c>
      <c r="K458" s="140" t="s">
        <v>820</v>
      </c>
      <c r="L458" s="140"/>
      <c r="M458" s="38" t="s">
        <v>14</v>
      </c>
      <c r="N458" s="140" t="s">
        <v>821</v>
      </c>
      <c r="O458" s="140"/>
      <c r="P458" s="38" t="s">
        <v>822</v>
      </c>
      <c r="Q458" s="140" t="s">
        <v>14</v>
      </c>
      <c r="R458" s="140"/>
      <c r="S458" s="38" t="s">
        <v>823</v>
      </c>
      <c r="T458" s="38" t="s">
        <v>14</v>
      </c>
    </row>
    <row r="459" spans="1:20" ht="31.2" thickBot="1">
      <c r="A459" s="38" t="s">
        <v>7</v>
      </c>
      <c r="B459" s="38" t="s">
        <v>282</v>
      </c>
      <c r="C459" s="38">
        <v>9</v>
      </c>
      <c r="D459" s="38" t="s">
        <v>283</v>
      </c>
      <c r="E459" s="38" t="s">
        <v>846</v>
      </c>
      <c r="F459" s="38" t="s">
        <v>2148</v>
      </c>
      <c r="G459" s="38" t="s">
        <v>386</v>
      </c>
      <c r="H459" s="38" t="s">
        <v>2149</v>
      </c>
      <c r="I459" s="38" t="s">
        <v>2150</v>
      </c>
      <c r="J459" s="38" t="s">
        <v>289</v>
      </c>
      <c r="K459" s="140" t="s">
        <v>2134</v>
      </c>
      <c r="L459" s="140"/>
      <c r="M459" s="38" t="s">
        <v>14</v>
      </c>
      <c r="N459" s="140" t="s">
        <v>2135</v>
      </c>
      <c r="O459" s="140"/>
      <c r="P459" s="38" t="s">
        <v>309</v>
      </c>
      <c r="Q459" s="140" t="s">
        <v>309</v>
      </c>
      <c r="R459" s="140"/>
      <c r="S459" s="38" t="s">
        <v>309</v>
      </c>
      <c r="T459" s="38" t="s">
        <v>14</v>
      </c>
    </row>
    <row r="460" spans="1:20" ht="31.2" thickBot="1">
      <c r="A460" s="38" t="s">
        <v>7</v>
      </c>
      <c r="B460" s="38" t="s">
        <v>282</v>
      </c>
      <c r="C460" s="38">
        <v>33</v>
      </c>
      <c r="D460" s="38" t="s">
        <v>283</v>
      </c>
      <c r="E460" s="38" t="s">
        <v>437</v>
      </c>
      <c r="F460" s="38" t="s">
        <v>438</v>
      </c>
      <c r="G460" s="38" t="s">
        <v>286</v>
      </c>
      <c r="H460" s="38" t="s">
        <v>439</v>
      </c>
      <c r="I460" s="38" t="s">
        <v>440</v>
      </c>
      <c r="J460" s="38" t="s">
        <v>289</v>
      </c>
      <c r="K460" s="140" t="s">
        <v>395</v>
      </c>
      <c r="L460" s="140"/>
      <c r="M460" s="38" t="s">
        <v>331</v>
      </c>
      <c r="N460" s="140" t="s">
        <v>13</v>
      </c>
      <c r="O460" s="140"/>
      <c r="P460" s="38" t="s">
        <v>395</v>
      </c>
      <c r="Q460" s="140" t="s">
        <v>14</v>
      </c>
      <c r="R460" s="140"/>
      <c r="S460" s="38" t="s">
        <v>441</v>
      </c>
      <c r="T460" s="38" t="s">
        <v>331</v>
      </c>
    </row>
    <row r="461" spans="1:20" ht="31.2" thickBot="1">
      <c r="A461" s="38" t="s">
        <v>7</v>
      </c>
      <c r="B461" s="38" t="s">
        <v>282</v>
      </c>
      <c r="C461" s="38">
        <v>38</v>
      </c>
      <c r="D461" s="38" t="s">
        <v>283</v>
      </c>
      <c r="E461" s="38" t="s">
        <v>626</v>
      </c>
      <c r="F461" s="38" t="s">
        <v>1689</v>
      </c>
      <c r="G461" s="38" t="s">
        <v>296</v>
      </c>
      <c r="H461" s="38" t="s">
        <v>1690</v>
      </c>
      <c r="I461" s="38" t="s">
        <v>1691</v>
      </c>
      <c r="J461" s="38" t="s">
        <v>289</v>
      </c>
      <c r="K461" s="140" t="s">
        <v>1692</v>
      </c>
      <c r="L461" s="140"/>
      <c r="M461" s="38" t="s">
        <v>14</v>
      </c>
      <c r="N461" s="140" t="s">
        <v>1693</v>
      </c>
      <c r="O461" s="140"/>
      <c r="P461" s="38" t="s">
        <v>382</v>
      </c>
      <c r="Q461" s="140" t="s">
        <v>14</v>
      </c>
      <c r="R461" s="140"/>
      <c r="S461" s="38" t="s">
        <v>1463</v>
      </c>
      <c r="T461" s="38" t="s">
        <v>14</v>
      </c>
    </row>
    <row r="462" spans="1:20" ht="31.2" thickBot="1">
      <c r="A462" s="38" t="s">
        <v>7</v>
      </c>
      <c r="B462" s="38" t="s">
        <v>282</v>
      </c>
      <c r="C462" s="38">
        <v>26</v>
      </c>
      <c r="D462" s="38" t="s">
        <v>283</v>
      </c>
      <c r="E462" s="38" t="s">
        <v>417</v>
      </c>
      <c r="F462" s="38" t="s">
        <v>1774</v>
      </c>
      <c r="G462" s="38" t="s">
        <v>386</v>
      </c>
      <c r="H462" s="38" t="s">
        <v>1775</v>
      </c>
      <c r="I462" s="38" t="s">
        <v>1776</v>
      </c>
      <c r="J462" s="38" t="s">
        <v>289</v>
      </c>
      <c r="K462" s="140" t="s">
        <v>1304</v>
      </c>
      <c r="L462" s="140"/>
      <c r="M462" s="38" t="s">
        <v>14</v>
      </c>
      <c r="N462" s="140" t="s">
        <v>1437</v>
      </c>
      <c r="O462" s="140"/>
      <c r="P462" s="38" t="s">
        <v>309</v>
      </c>
      <c r="Q462" s="140" t="s">
        <v>309</v>
      </c>
      <c r="R462" s="140"/>
      <c r="S462" s="38" t="s">
        <v>309</v>
      </c>
      <c r="T462" s="38" t="s">
        <v>14</v>
      </c>
    </row>
    <row r="463" spans="1:20" ht="41.4" thickBot="1">
      <c r="A463" s="38" t="s">
        <v>7</v>
      </c>
      <c r="B463" s="38" t="s">
        <v>282</v>
      </c>
      <c r="C463" s="38">
        <v>8</v>
      </c>
      <c r="D463" s="38" t="s">
        <v>283</v>
      </c>
      <c r="E463" s="38" t="s">
        <v>530</v>
      </c>
      <c r="F463" s="38" t="s">
        <v>531</v>
      </c>
      <c r="G463" s="38" t="s">
        <v>386</v>
      </c>
      <c r="H463" s="38" t="s">
        <v>532</v>
      </c>
      <c r="I463" s="38" t="s">
        <v>533</v>
      </c>
      <c r="J463" s="38" t="s">
        <v>289</v>
      </c>
      <c r="K463" s="140" t="s">
        <v>469</v>
      </c>
      <c r="L463" s="140"/>
      <c r="M463" s="38" t="s">
        <v>14</v>
      </c>
      <c r="N463" s="140" t="s">
        <v>534</v>
      </c>
      <c r="O463" s="140"/>
      <c r="P463" s="38" t="s">
        <v>309</v>
      </c>
      <c r="Q463" s="140" t="s">
        <v>309</v>
      </c>
      <c r="R463" s="140"/>
      <c r="S463" s="38" t="s">
        <v>309</v>
      </c>
      <c r="T463" s="38" t="s">
        <v>14</v>
      </c>
    </row>
    <row r="464" spans="1:20" ht="31.2" thickBot="1">
      <c r="A464" s="38" t="s">
        <v>7</v>
      </c>
      <c r="B464" s="38" t="s">
        <v>282</v>
      </c>
      <c r="C464" s="38">
        <v>9</v>
      </c>
      <c r="D464" s="38" t="s">
        <v>283</v>
      </c>
      <c r="E464" s="38" t="s">
        <v>348</v>
      </c>
      <c r="F464" s="38" t="s">
        <v>2190</v>
      </c>
      <c r="G464" s="38" t="s">
        <v>304</v>
      </c>
      <c r="H464" s="38" t="s">
        <v>2191</v>
      </c>
      <c r="I464" s="38" t="s">
        <v>2192</v>
      </c>
      <c r="J464" s="38" t="s">
        <v>289</v>
      </c>
      <c r="K464" s="140" t="s">
        <v>395</v>
      </c>
      <c r="L464" s="140"/>
      <c r="M464" s="38" t="s">
        <v>331</v>
      </c>
      <c r="N464" s="140" t="s">
        <v>13</v>
      </c>
      <c r="O464" s="140"/>
      <c r="P464" s="38" t="s">
        <v>309</v>
      </c>
      <c r="Q464" s="140" t="s">
        <v>309</v>
      </c>
      <c r="R464" s="140"/>
      <c r="S464" s="38" t="s">
        <v>309</v>
      </c>
      <c r="T464" s="38" t="s">
        <v>331</v>
      </c>
    </row>
    <row r="465" spans="1:20" ht="31.2" thickBot="1">
      <c r="A465" s="38" t="s">
        <v>7</v>
      </c>
      <c r="B465" s="38" t="s">
        <v>282</v>
      </c>
      <c r="C465" s="38">
        <v>34</v>
      </c>
      <c r="D465" s="38" t="s">
        <v>283</v>
      </c>
      <c r="E465" s="38" t="s">
        <v>391</v>
      </c>
      <c r="F465" s="38" t="s">
        <v>1347</v>
      </c>
      <c r="G465" s="38" t="s">
        <v>286</v>
      </c>
      <c r="H465" s="38" t="s">
        <v>1348</v>
      </c>
      <c r="I465" s="38" t="s">
        <v>1349</v>
      </c>
      <c r="J465" s="38" t="s">
        <v>289</v>
      </c>
      <c r="K465" s="140" t="s">
        <v>395</v>
      </c>
      <c r="L465" s="140"/>
      <c r="M465" s="38" t="s">
        <v>331</v>
      </c>
      <c r="N465" s="140" t="s">
        <v>13</v>
      </c>
      <c r="O465" s="140"/>
      <c r="P465" s="38" t="s">
        <v>395</v>
      </c>
      <c r="Q465" s="140" t="s">
        <v>2180</v>
      </c>
      <c r="R465" s="140"/>
      <c r="S465" s="38" t="s">
        <v>13</v>
      </c>
      <c r="T465" s="38" t="s">
        <v>331</v>
      </c>
    </row>
    <row r="466" spans="1:20" ht="31.2" thickBot="1">
      <c r="A466" s="38" t="s">
        <v>7</v>
      </c>
      <c r="B466" s="38" t="s">
        <v>282</v>
      </c>
      <c r="C466" s="38" t="s">
        <v>309</v>
      </c>
      <c r="D466" s="38" t="s">
        <v>742</v>
      </c>
      <c r="E466" s="38" t="s">
        <v>282</v>
      </c>
      <c r="F466" s="38" t="s">
        <v>406</v>
      </c>
      <c r="G466" s="38" t="s">
        <v>1674</v>
      </c>
      <c r="H466" s="38" t="s">
        <v>407</v>
      </c>
      <c r="I466" s="38" t="s">
        <v>408</v>
      </c>
      <c r="J466" s="38" t="s">
        <v>289</v>
      </c>
      <c r="K466" s="140" t="s">
        <v>317</v>
      </c>
      <c r="L466" s="140"/>
      <c r="M466" s="38" t="s">
        <v>14</v>
      </c>
      <c r="N466" s="140" t="s">
        <v>409</v>
      </c>
      <c r="O466" s="140"/>
      <c r="P466" s="38" t="s">
        <v>317</v>
      </c>
      <c r="Q466" s="140" t="s">
        <v>14</v>
      </c>
      <c r="R466" s="140"/>
      <c r="S466" s="38" t="s">
        <v>410</v>
      </c>
      <c r="T466" s="38" t="s">
        <v>14</v>
      </c>
    </row>
    <row r="467" spans="1:20" ht="31.2" thickBot="1">
      <c r="A467" s="38" t="s">
        <v>7</v>
      </c>
      <c r="B467" s="38" t="s">
        <v>282</v>
      </c>
      <c r="C467" s="38" t="s">
        <v>309</v>
      </c>
      <c r="D467" s="38" t="s">
        <v>742</v>
      </c>
      <c r="E467" s="38" t="s">
        <v>282</v>
      </c>
      <c r="F467" s="38" t="s">
        <v>1637</v>
      </c>
      <c r="G467" s="38" t="s">
        <v>1638</v>
      </c>
      <c r="H467" s="38" t="s">
        <v>1639</v>
      </c>
      <c r="I467" s="38" t="s">
        <v>1640</v>
      </c>
      <c r="J467" s="38" t="s">
        <v>289</v>
      </c>
      <c r="K467" s="140" t="s">
        <v>728</v>
      </c>
      <c r="L467" s="140"/>
      <c r="M467" s="38" t="s">
        <v>14</v>
      </c>
      <c r="N467" s="140" t="s">
        <v>1641</v>
      </c>
      <c r="O467" s="140"/>
      <c r="P467" s="38" t="s">
        <v>747</v>
      </c>
      <c r="Q467" s="140" t="s">
        <v>14</v>
      </c>
      <c r="R467" s="140"/>
      <c r="S467" s="38" t="s">
        <v>1642</v>
      </c>
      <c r="T467" s="38" t="s">
        <v>14</v>
      </c>
    </row>
    <row r="468" spans="1:20" ht="31.2" thickBot="1">
      <c r="A468" s="38" t="s">
        <v>7</v>
      </c>
      <c r="B468" s="38" t="s">
        <v>282</v>
      </c>
      <c r="C468" s="38">
        <v>3</v>
      </c>
      <c r="D468" s="38" t="s">
        <v>283</v>
      </c>
      <c r="E468" s="38" t="s">
        <v>339</v>
      </c>
      <c r="F468" s="38" t="s">
        <v>1804</v>
      </c>
      <c r="G468" s="38" t="s">
        <v>304</v>
      </c>
      <c r="H468" s="38" t="s">
        <v>1805</v>
      </c>
      <c r="I468" s="38" t="s">
        <v>1806</v>
      </c>
      <c r="J468" s="38" t="s">
        <v>343</v>
      </c>
      <c r="K468" s="140" t="s">
        <v>346</v>
      </c>
      <c r="L468" s="140"/>
      <c r="M468" s="38" t="s">
        <v>14</v>
      </c>
      <c r="N468" s="140" t="s">
        <v>1807</v>
      </c>
      <c r="O468" s="140"/>
      <c r="P468" s="38" t="s">
        <v>309</v>
      </c>
      <c r="Q468" s="140" t="s">
        <v>309</v>
      </c>
      <c r="R468" s="140"/>
      <c r="S468" s="38" t="s">
        <v>309</v>
      </c>
      <c r="T468" s="38" t="s">
        <v>14</v>
      </c>
    </row>
    <row r="469" spans="1:20" ht="41.4" thickBot="1">
      <c r="A469" s="38" t="s">
        <v>7</v>
      </c>
      <c r="B469" s="38" t="s">
        <v>282</v>
      </c>
      <c r="C469" s="38">
        <v>5</v>
      </c>
      <c r="D469" s="38" t="s">
        <v>283</v>
      </c>
      <c r="E469" s="38" t="s">
        <v>2070</v>
      </c>
      <c r="F469" s="38" t="s">
        <v>2697</v>
      </c>
      <c r="G469" s="38" t="s">
        <v>286</v>
      </c>
      <c r="H469" s="38" t="s">
        <v>2698</v>
      </c>
      <c r="I469" s="38" t="s">
        <v>2699</v>
      </c>
      <c r="J469" s="38" t="s">
        <v>289</v>
      </c>
      <c r="K469" s="140" t="s">
        <v>2597</v>
      </c>
      <c r="L469" s="140"/>
      <c r="M469" s="38" t="s">
        <v>2598</v>
      </c>
      <c r="N469" s="140" t="s">
        <v>13</v>
      </c>
      <c r="O469" s="140"/>
      <c r="P469" s="38" t="s">
        <v>2597</v>
      </c>
      <c r="Q469" s="140" t="s">
        <v>2598</v>
      </c>
      <c r="R469" s="140"/>
      <c r="S469" s="38" t="s">
        <v>13</v>
      </c>
      <c r="T469" s="38" t="s">
        <v>310</v>
      </c>
    </row>
    <row r="470" spans="1:20" ht="41.4" thickBot="1">
      <c r="A470" s="38" t="s">
        <v>7</v>
      </c>
      <c r="B470" s="38" t="s">
        <v>282</v>
      </c>
      <c r="C470" s="38">
        <v>8</v>
      </c>
      <c r="D470" s="38" t="s">
        <v>283</v>
      </c>
      <c r="E470" s="38" t="s">
        <v>530</v>
      </c>
      <c r="F470" s="38" t="s">
        <v>2013</v>
      </c>
      <c r="G470" s="38" t="s">
        <v>286</v>
      </c>
      <c r="H470" s="38" t="s">
        <v>2014</v>
      </c>
      <c r="I470" s="38" t="s">
        <v>2015</v>
      </c>
      <c r="J470" s="38" t="s">
        <v>343</v>
      </c>
      <c r="K470" s="140" t="s">
        <v>325</v>
      </c>
      <c r="L470" s="140"/>
      <c r="M470" s="38" t="s">
        <v>331</v>
      </c>
      <c r="N470" s="140" t="s">
        <v>13</v>
      </c>
      <c r="O470" s="140"/>
      <c r="P470" s="38" t="s">
        <v>651</v>
      </c>
      <c r="Q470" s="140" t="s">
        <v>14</v>
      </c>
      <c r="R470" s="140"/>
      <c r="S470" s="38" t="s">
        <v>1978</v>
      </c>
      <c r="T470" s="38" t="s">
        <v>331</v>
      </c>
    </row>
    <row r="471" spans="1:20" ht="31.2" thickBot="1">
      <c r="A471" s="38" t="s">
        <v>7</v>
      </c>
      <c r="B471" s="38" t="s">
        <v>282</v>
      </c>
      <c r="C471" s="38">
        <v>13</v>
      </c>
      <c r="D471" s="38" t="s">
        <v>283</v>
      </c>
      <c r="E471" s="38" t="s">
        <v>478</v>
      </c>
      <c r="F471" s="38" t="s">
        <v>674</v>
      </c>
      <c r="G471" s="38" t="s">
        <v>304</v>
      </c>
      <c r="H471" s="38" t="s">
        <v>675</v>
      </c>
      <c r="I471" s="38" t="s">
        <v>676</v>
      </c>
      <c r="J471" s="38" t="s">
        <v>289</v>
      </c>
      <c r="K471" s="140" t="s">
        <v>469</v>
      </c>
      <c r="L471" s="140"/>
      <c r="M471" s="38" t="s">
        <v>14</v>
      </c>
      <c r="N471" s="140" t="s">
        <v>677</v>
      </c>
      <c r="O471" s="140"/>
      <c r="P471" s="38" t="s">
        <v>309</v>
      </c>
      <c r="Q471" s="140" t="s">
        <v>309</v>
      </c>
      <c r="R471" s="140"/>
      <c r="S471" s="38" t="s">
        <v>309</v>
      </c>
      <c r="T471" s="38" t="s">
        <v>14</v>
      </c>
    </row>
    <row r="472" spans="1:20" ht="31.2" thickBot="1">
      <c r="A472" s="38" t="s">
        <v>7</v>
      </c>
      <c r="B472" s="38" t="s">
        <v>282</v>
      </c>
      <c r="C472" s="38">
        <v>1</v>
      </c>
      <c r="D472" s="38" t="s">
        <v>283</v>
      </c>
      <c r="E472" s="38" t="s">
        <v>799</v>
      </c>
      <c r="F472" s="38" t="s">
        <v>800</v>
      </c>
      <c r="G472" s="38" t="s">
        <v>304</v>
      </c>
      <c r="H472" s="38" t="s">
        <v>801</v>
      </c>
      <c r="I472" s="38" t="s">
        <v>802</v>
      </c>
      <c r="J472" s="38" t="s">
        <v>289</v>
      </c>
      <c r="K472" s="140" t="s">
        <v>395</v>
      </c>
      <c r="L472" s="140"/>
      <c r="M472" s="38" t="s">
        <v>14</v>
      </c>
      <c r="N472" s="140" t="s">
        <v>2506</v>
      </c>
      <c r="O472" s="140"/>
      <c r="P472" s="38" t="s">
        <v>309</v>
      </c>
      <c r="Q472" s="140" t="s">
        <v>309</v>
      </c>
      <c r="R472" s="140"/>
      <c r="S472" s="38" t="s">
        <v>309</v>
      </c>
      <c r="T472" s="38" t="s">
        <v>14</v>
      </c>
    </row>
    <row r="473" spans="1:20" ht="31.2" thickBot="1">
      <c r="A473" s="38" t="s">
        <v>7</v>
      </c>
      <c r="B473" s="38" t="s">
        <v>282</v>
      </c>
      <c r="C473" s="38">
        <v>12</v>
      </c>
      <c r="D473" s="38" t="s">
        <v>283</v>
      </c>
      <c r="E473" s="38" t="s">
        <v>1422</v>
      </c>
      <c r="F473" s="38" t="s">
        <v>2700</v>
      </c>
      <c r="G473" s="38" t="s">
        <v>296</v>
      </c>
      <c r="H473" s="38" t="s">
        <v>2701</v>
      </c>
      <c r="I473" s="38" t="s">
        <v>2702</v>
      </c>
      <c r="J473" s="38" t="s">
        <v>289</v>
      </c>
      <c r="K473" s="140" t="s">
        <v>832</v>
      </c>
      <c r="L473" s="140"/>
      <c r="M473" s="38" t="s">
        <v>14</v>
      </c>
      <c r="N473" s="140" t="s">
        <v>2184</v>
      </c>
      <c r="O473" s="140"/>
      <c r="P473" s="38" t="s">
        <v>832</v>
      </c>
      <c r="Q473" s="140" t="s">
        <v>14</v>
      </c>
      <c r="R473" s="140"/>
      <c r="S473" s="38" t="s">
        <v>2184</v>
      </c>
      <c r="T473" s="38" t="s">
        <v>14</v>
      </c>
    </row>
    <row r="474" spans="1:20" ht="31.2" thickBot="1">
      <c r="A474" s="38" t="s">
        <v>7</v>
      </c>
      <c r="B474" s="38" t="s">
        <v>282</v>
      </c>
      <c r="C474" s="38">
        <v>5</v>
      </c>
      <c r="D474" s="38" t="s">
        <v>283</v>
      </c>
      <c r="E474" s="38" t="s">
        <v>2070</v>
      </c>
      <c r="F474" s="38" t="s">
        <v>2071</v>
      </c>
      <c r="G474" s="38" t="s">
        <v>386</v>
      </c>
      <c r="H474" s="38" t="s">
        <v>2072</v>
      </c>
      <c r="I474" s="38" t="s">
        <v>2073</v>
      </c>
      <c r="J474" s="38" t="s">
        <v>289</v>
      </c>
      <c r="K474" s="140" t="s">
        <v>395</v>
      </c>
      <c r="L474" s="140"/>
      <c r="M474" s="38" t="s">
        <v>14</v>
      </c>
      <c r="N474" s="140" t="s">
        <v>2564</v>
      </c>
      <c r="O474" s="140"/>
      <c r="P474" s="38" t="s">
        <v>309</v>
      </c>
      <c r="Q474" s="140" t="s">
        <v>309</v>
      </c>
      <c r="R474" s="140"/>
      <c r="S474" s="38" t="s">
        <v>309</v>
      </c>
      <c r="T474" s="38" t="s">
        <v>14</v>
      </c>
    </row>
    <row r="475" spans="1:20" ht="31.2" thickBot="1">
      <c r="A475" s="38" t="s">
        <v>7</v>
      </c>
      <c r="B475" s="38" t="s">
        <v>282</v>
      </c>
      <c r="C475" s="38">
        <v>11</v>
      </c>
      <c r="D475" s="38" t="s">
        <v>283</v>
      </c>
      <c r="E475" s="38" t="s">
        <v>511</v>
      </c>
      <c r="F475" s="38" t="s">
        <v>1219</v>
      </c>
      <c r="G475" s="38" t="s">
        <v>304</v>
      </c>
      <c r="H475" s="38" t="s">
        <v>1220</v>
      </c>
      <c r="I475" s="38" t="s">
        <v>1221</v>
      </c>
      <c r="J475" s="38" t="s">
        <v>289</v>
      </c>
      <c r="K475" s="140" t="s">
        <v>1222</v>
      </c>
      <c r="L475" s="140"/>
      <c r="M475" s="38" t="s">
        <v>14</v>
      </c>
      <c r="N475" s="140" t="s">
        <v>807</v>
      </c>
      <c r="O475" s="140"/>
      <c r="P475" s="38" t="s">
        <v>309</v>
      </c>
      <c r="Q475" s="140" t="s">
        <v>309</v>
      </c>
      <c r="R475" s="140"/>
      <c r="S475" s="38" t="s">
        <v>309</v>
      </c>
      <c r="T475" s="38" t="s">
        <v>14</v>
      </c>
    </row>
    <row r="476" spans="1:20" ht="31.2" thickBot="1">
      <c r="A476" s="38" t="s">
        <v>7</v>
      </c>
      <c r="B476" s="38" t="s">
        <v>282</v>
      </c>
      <c r="C476" s="38">
        <v>18</v>
      </c>
      <c r="D476" s="38" t="s">
        <v>283</v>
      </c>
      <c r="E476" s="38" t="s">
        <v>311</v>
      </c>
      <c r="F476" s="38" t="s">
        <v>312</v>
      </c>
      <c r="G476" s="38" t="s">
        <v>286</v>
      </c>
      <c r="H476" s="38" t="s">
        <v>313</v>
      </c>
      <c r="I476" s="38" t="s">
        <v>314</v>
      </c>
      <c r="J476" s="38" t="s">
        <v>289</v>
      </c>
      <c r="K476" s="140" t="s">
        <v>315</v>
      </c>
      <c r="L476" s="140"/>
      <c r="M476" s="38" t="s">
        <v>14</v>
      </c>
      <c r="N476" s="140" t="s">
        <v>316</v>
      </c>
      <c r="O476" s="140"/>
      <c r="P476" s="38" t="s">
        <v>317</v>
      </c>
      <c r="Q476" s="140" t="s">
        <v>14</v>
      </c>
      <c r="R476" s="140"/>
      <c r="S476" s="38" t="s">
        <v>318</v>
      </c>
      <c r="T476" s="38" t="s">
        <v>14</v>
      </c>
    </row>
    <row r="477" spans="1:20" ht="31.2" thickBot="1">
      <c r="A477" s="38" t="s">
        <v>7</v>
      </c>
      <c r="B477" s="38" t="s">
        <v>282</v>
      </c>
      <c r="C477" s="38">
        <v>34</v>
      </c>
      <c r="D477" s="38" t="s">
        <v>283</v>
      </c>
      <c r="E477" s="38" t="s">
        <v>967</v>
      </c>
      <c r="F477" s="38" t="s">
        <v>1399</v>
      </c>
      <c r="G477" s="38" t="s">
        <v>296</v>
      </c>
      <c r="H477" s="38" t="s">
        <v>1400</v>
      </c>
      <c r="I477" s="38" t="s">
        <v>1401</v>
      </c>
      <c r="J477" s="38" t="s">
        <v>343</v>
      </c>
      <c r="K477" s="140" t="s">
        <v>325</v>
      </c>
      <c r="L477" s="140"/>
      <c r="M477" s="38" t="s">
        <v>14</v>
      </c>
      <c r="N477" s="140" t="s">
        <v>441</v>
      </c>
      <c r="O477" s="140"/>
      <c r="P477" s="38" t="s">
        <v>1402</v>
      </c>
      <c r="Q477" s="140" t="s">
        <v>14</v>
      </c>
      <c r="R477" s="140"/>
      <c r="S477" s="38" t="s">
        <v>1403</v>
      </c>
      <c r="T477" s="38" t="s">
        <v>14</v>
      </c>
    </row>
    <row r="478" spans="1:20" ht="31.2" thickBot="1">
      <c r="A478" s="38" t="s">
        <v>7</v>
      </c>
      <c r="B478" s="38" t="s">
        <v>282</v>
      </c>
      <c r="C478" s="38">
        <v>10</v>
      </c>
      <c r="D478" s="38" t="s">
        <v>283</v>
      </c>
      <c r="E478" s="38" t="s">
        <v>499</v>
      </c>
      <c r="F478" s="38" t="s">
        <v>1261</v>
      </c>
      <c r="G478" s="38" t="s">
        <v>386</v>
      </c>
      <c r="H478" s="38" t="s">
        <v>1262</v>
      </c>
      <c r="I478" s="38" t="s">
        <v>1263</v>
      </c>
      <c r="J478" s="38" t="s">
        <v>289</v>
      </c>
      <c r="K478" s="140" t="s">
        <v>395</v>
      </c>
      <c r="L478" s="140"/>
      <c r="M478" s="38" t="s">
        <v>331</v>
      </c>
      <c r="N478" s="140" t="s">
        <v>13</v>
      </c>
      <c r="O478" s="140"/>
      <c r="P478" s="38" t="s">
        <v>309</v>
      </c>
      <c r="Q478" s="140" t="s">
        <v>309</v>
      </c>
      <c r="R478" s="140"/>
      <c r="S478" s="38" t="s">
        <v>309</v>
      </c>
      <c r="T478" s="38" t="s">
        <v>331</v>
      </c>
    </row>
    <row r="479" spans="1:20" ht="31.2" thickBot="1">
      <c r="A479" s="38" t="s">
        <v>7</v>
      </c>
      <c r="B479" s="38" t="s">
        <v>282</v>
      </c>
      <c r="C479" s="38">
        <v>18</v>
      </c>
      <c r="D479" s="38" t="s">
        <v>283</v>
      </c>
      <c r="E479" s="38" t="s">
        <v>973</v>
      </c>
      <c r="F479" s="38" t="s">
        <v>1825</v>
      </c>
      <c r="G479" s="38" t="s">
        <v>386</v>
      </c>
      <c r="H479" s="38" t="s">
        <v>1826</v>
      </c>
      <c r="I479" s="38" t="s">
        <v>1827</v>
      </c>
      <c r="J479" s="38" t="s">
        <v>343</v>
      </c>
      <c r="K479" s="140" t="s">
        <v>463</v>
      </c>
      <c r="L479" s="140"/>
      <c r="M479" s="38" t="s">
        <v>14</v>
      </c>
      <c r="N479" s="140" t="s">
        <v>1450</v>
      </c>
      <c r="O479" s="140"/>
      <c r="P479" s="38" t="s">
        <v>309</v>
      </c>
      <c r="Q479" s="140" t="s">
        <v>309</v>
      </c>
      <c r="R479" s="140"/>
      <c r="S479" s="38" t="s">
        <v>309</v>
      </c>
      <c r="T479" s="38" t="s">
        <v>14</v>
      </c>
    </row>
    <row r="480" spans="1:20" ht="31.2" thickBot="1">
      <c r="A480" s="38" t="s">
        <v>7</v>
      </c>
      <c r="B480" s="38" t="s">
        <v>282</v>
      </c>
      <c r="C480" s="38">
        <v>28</v>
      </c>
      <c r="D480" s="38" t="s">
        <v>283</v>
      </c>
      <c r="E480" s="38" t="s">
        <v>1501</v>
      </c>
      <c r="F480" s="38" t="s">
        <v>2703</v>
      </c>
      <c r="G480" s="38" t="s">
        <v>286</v>
      </c>
      <c r="H480" s="38" t="s">
        <v>2704</v>
      </c>
      <c r="I480" s="38" t="s">
        <v>2705</v>
      </c>
      <c r="J480" s="38" t="s">
        <v>289</v>
      </c>
      <c r="K480" s="140" t="s">
        <v>540</v>
      </c>
      <c r="L480" s="140"/>
      <c r="M480" s="38" t="s">
        <v>2542</v>
      </c>
      <c r="N480" s="140" t="s">
        <v>13</v>
      </c>
      <c r="O480" s="140"/>
      <c r="P480" s="38" t="s">
        <v>540</v>
      </c>
      <c r="Q480" s="140" t="s">
        <v>2542</v>
      </c>
      <c r="R480" s="140"/>
      <c r="S480" s="38" t="s">
        <v>13</v>
      </c>
      <c r="T480" s="38" t="s">
        <v>310</v>
      </c>
    </row>
    <row r="481" spans="1:20" ht="31.2" thickBot="1">
      <c r="A481" s="38" t="s">
        <v>7</v>
      </c>
      <c r="B481" s="38" t="s">
        <v>282</v>
      </c>
      <c r="C481" s="38">
        <v>34</v>
      </c>
      <c r="D481" s="38" t="s">
        <v>283</v>
      </c>
      <c r="E481" s="38" t="s">
        <v>967</v>
      </c>
      <c r="F481" s="38" t="s">
        <v>1571</v>
      </c>
      <c r="G481" s="38" t="s">
        <v>304</v>
      </c>
      <c r="H481" s="38" t="s">
        <v>1572</v>
      </c>
      <c r="I481" s="38" t="s">
        <v>1573</v>
      </c>
      <c r="J481" s="38" t="s">
        <v>289</v>
      </c>
      <c r="K481" s="140" t="s">
        <v>1574</v>
      </c>
      <c r="L481" s="140"/>
      <c r="M481" s="38" t="s">
        <v>14</v>
      </c>
      <c r="N481" s="140" t="s">
        <v>1575</v>
      </c>
      <c r="O481" s="140"/>
      <c r="P481" s="38" t="s">
        <v>309</v>
      </c>
      <c r="Q481" s="140" t="s">
        <v>309</v>
      </c>
      <c r="R481" s="140"/>
      <c r="S481" s="38" t="s">
        <v>309</v>
      </c>
      <c r="T481" s="38" t="s">
        <v>14</v>
      </c>
    </row>
    <row r="482" spans="1:20" ht="31.2" thickBot="1">
      <c r="A482" s="38" t="s">
        <v>7</v>
      </c>
      <c r="B482" s="38" t="s">
        <v>282</v>
      </c>
      <c r="C482" s="38">
        <v>2</v>
      </c>
      <c r="D482" s="38" t="s">
        <v>283</v>
      </c>
      <c r="E482" s="38" t="s">
        <v>2478</v>
      </c>
      <c r="F482" s="38" t="s">
        <v>2479</v>
      </c>
      <c r="G482" s="38" t="s">
        <v>304</v>
      </c>
      <c r="H482" s="38" t="s">
        <v>2480</v>
      </c>
      <c r="I482" s="38" t="s">
        <v>2481</v>
      </c>
      <c r="J482" s="38" t="s">
        <v>289</v>
      </c>
      <c r="K482" s="140" t="s">
        <v>2482</v>
      </c>
      <c r="L482" s="140"/>
      <c r="M482" s="38" t="s">
        <v>2483</v>
      </c>
      <c r="N482" s="140" t="s">
        <v>13</v>
      </c>
      <c r="O482" s="140"/>
      <c r="P482" s="38" t="s">
        <v>309</v>
      </c>
      <c r="Q482" s="140" t="s">
        <v>309</v>
      </c>
      <c r="R482" s="140"/>
      <c r="S482" s="38" t="s">
        <v>309</v>
      </c>
      <c r="T482" s="38" t="s">
        <v>310</v>
      </c>
    </row>
    <row r="483" spans="1:20" ht="31.2" thickBot="1">
      <c r="A483" s="38" t="s">
        <v>7</v>
      </c>
      <c r="B483" s="38" t="s">
        <v>282</v>
      </c>
      <c r="C483" s="38">
        <v>38</v>
      </c>
      <c r="D483" s="38" t="s">
        <v>283</v>
      </c>
      <c r="E483" s="38" t="s">
        <v>535</v>
      </c>
      <c r="F483" s="38" t="s">
        <v>1356</v>
      </c>
      <c r="G483" s="38" t="s">
        <v>286</v>
      </c>
      <c r="H483" s="38" t="s">
        <v>1357</v>
      </c>
      <c r="I483" s="38" t="s">
        <v>1358</v>
      </c>
      <c r="J483" s="38" t="s">
        <v>289</v>
      </c>
      <c r="K483" s="140" t="s">
        <v>728</v>
      </c>
      <c r="L483" s="140"/>
      <c r="M483" s="38" t="s">
        <v>14</v>
      </c>
      <c r="N483" s="140" t="s">
        <v>1303</v>
      </c>
      <c r="O483" s="140"/>
      <c r="P483" s="38" t="s">
        <v>1359</v>
      </c>
      <c r="Q483" s="140" t="s">
        <v>14</v>
      </c>
      <c r="R483" s="140"/>
      <c r="S483" s="38" t="s">
        <v>1303</v>
      </c>
      <c r="T483" s="38" t="s">
        <v>14</v>
      </c>
    </row>
    <row r="484" spans="1:20" ht="31.2" thickBot="1">
      <c r="A484" s="38" t="s">
        <v>7</v>
      </c>
      <c r="B484" s="38" t="s">
        <v>282</v>
      </c>
      <c r="C484" s="38">
        <v>12</v>
      </c>
      <c r="D484" s="38" t="s">
        <v>283</v>
      </c>
      <c r="E484" s="38" t="s">
        <v>1422</v>
      </c>
      <c r="F484" s="38" t="s">
        <v>1423</v>
      </c>
      <c r="G484" s="38" t="s">
        <v>386</v>
      </c>
      <c r="H484" s="38" t="s">
        <v>1424</v>
      </c>
      <c r="I484" s="38" t="s">
        <v>1425</v>
      </c>
      <c r="J484" s="38" t="s">
        <v>289</v>
      </c>
      <c r="K484" s="140" t="s">
        <v>395</v>
      </c>
      <c r="L484" s="140"/>
      <c r="M484" s="38" t="s">
        <v>14</v>
      </c>
      <c r="N484" s="140" t="s">
        <v>1426</v>
      </c>
      <c r="O484" s="140"/>
      <c r="P484" s="38" t="s">
        <v>309</v>
      </c>
      <c r="Q484" s="140" t="s">
        <v>309</v>
      </c>
      <c r="R484" s="140"/>
      <c r="S484" s="38" t="s">
        <v>309</v>
      </c>
      <c r="T484" s="38" t="s">
        <v>310</v>
      </c>
    </row>
    <row r="485" spans="1:20" ht="31.2" thickBot="1">
      <c r="A485" s="38" t="s">
        <v>7</v>
      </c>
      <c r="B485" s="38" t="s">
        <v>282</v>
      </c>
      <c r="C485" s="38">
        <v>25</v>
      </c>
      <c r="D485" s="38" t="s">
        <v>283</v>
      </c>
      <c r="E485" s="38" t="s">
        <v>685</v>
      </c>
      <c r="F485" s="38" t="s">
        <v>902</v>
      </c>
      <c r="G485" s="38" t="s">
        <v>296</v>
      </c>
      <c r="H485" s="38" t="s">
        <v>903</v>
      </c>
      <c r="I485" s="38" t="s">
        <v>904</v>
      </c>
      <c r="J485" s="38" t="s">
        <v>289</v>
      </c>
      <c r="K485" s="140" t="s">
        <v>325</v>
      </c>
      <c r="L485" s="140"/>
      <c r="M485" s="38" t="s">
        <v>331</v>
      </c>
      <c r="N485" s="140" t="s">
        <v>13</v>
      </c>
      <c r="O485" s="140"/>
      <c r="P485" s="38" t="s">
        <v>332</v>
      </c>
      <c r="Q485" s="140" t="s">
        <v>2180</v>
      </c>
      <c r="R485" s="140"/>
      <c r="S485" s="38" t="s">
        <v>13</v>
      </c>
      <c r="T485" s="38" t="s">
        <v>331</v>
      </c>
    </row>
    <row r="486" spans="1:20" ht="31.2" thickBot="1">
      <c r="A486" s="38" t="s">
        <v>7</v>
      </c>
      <c r="B486" s="38" t="s">
        <v>282</v>
      </c>
      <c r="C486" s="38">
        <v>41</v>
      </c>
      <c r="D486" s="38" t="s">
        <v>283</v>
      </c>
      <c r="E486" s="38" t="s">
        <v>2501</v>
      </c>
      <c r="F486" s="38" t="s">
        <v>2648</v>
      </c>
      <c r="G486" s="38" t="s">
        <v>296</v>
      </c>
      <c r="H486" s="38" t="s">
        <v>2649</v>
      </c>
      <c r="I486" s="38" t="s">
        <v>2650</v>
      </c>
      <c r="J486" s="38" t="s">
        <v>289</v>
      </c>
      <c r="K486" s="140" t="s">
        <v>338</v>
      </c>
      <c r="L486" s="140"/>
      <c r="M486" s="38" t="s">
        <v>2505</v>
      </c>
      <c r="N486" s="140" t="s">
        <v>13</v>
      </c>
      <c r="O486" s="140"/>
      <c r="P486" s="38" t="s">
        <v>338</v>
      </c>
      <c r="Q486" s="140" t="s">
        <v>2505</v>
      </c>
      <c r="R486" s="140"/>
      <c r="S486" s="38" t="s">
        <v>13</v>
      </c>
      <c r="T486" s="38" t="s">
        <v>310</v>
      </c>
    </row>
    <row r="487" spans="1:20" ht="41.4" thickBot="1">
      <c r="A487" s="38" t="s">
        <v>7</v>
      </c>
      <c r="B487" s="38" t="s">
        <v>282</v>
      </c>
      <c r="C487" s="38">
        <v>16</v>
      </c>
      <c r="D487" s="38" t="s">
        <v>283</v>
      </c>
      <c r="E487" s="38" t="s">
        <v>1526</v>
      </c>
      <c r="F487" s="38" t="s">
        <v>2706</v>
      </c>
      <c r="G487" s="38" t="s">
        <v>304</v>
      </c>
      <c r="H487" s="38" t="s">
        <v>2707</v>
      </c>
      <c r="I487" s="38" t="s">
        <v>2708</v>
      </c>
      <c r="J487" s="38" t="s">
        <v>289</v>
      </c>
      <c r="K487" s="140" t="s">
        <v>2620</v>
      </c>
      <c r="L487" s="140"/>
      <c r="M487" s="38" t="s">
        <v>2621</v>
      </c>
      <c r="N487" s="140" t="s">
        <v>13</v>
      </c>
      <c r="O487" s="140"/>
      <c r="P487" s="38" t="s">
        <v>309</v>
      </c>
      <c r="Q487" s="140" t="s">
        <v>309</v>
      </c>
      <c r="R487" s="140"/>
      <c r="S487" s="38" t="s">
        <v>309</v>
      </c>
      <c r="T487" s="38" t="s">
        <v>310</v>
      </c>
    </row>
    <row r="488" spans="1:20" ht="41.4" thickBot="1">
      <c r="A488" s="38" t="s">
        <v>7</v>
      </c>
      <c r="B488" s="38" t="s">
        <v>282</v>
      </c>
      <c r="C488" s="38">
        <v>37</v>
      </c>
      <c r="D488" s="38" t="s">
        <v>283</v>
      </c>
      <c r="E488" s="38" t="s">
        <v>1145</v>
      </c>
      <c r="F488" s="38" t="s">
        <v>1146</v>
      </c>
      <c r="G488" s="38" t="s">
        <v>386</v>
      </c>
      <c r="H488" s="38" t="s">
        <v>1147</v>
      </c>
      <c r="I488" s="38" t="s">
        <v>1148</v>
      </c>
      <c r="J488" s="38" t="s">
        <v>289</v>
      </c>
      <c r="K488" s="140" t="s">
        <v>588</v>
      </c>
      <c r="L488" s="140"/>
      <c r="M488" s="38" t="s">
        <v>14</v>
      </c>
      <c r="N488" s="140" t="s">
        <v>896</v>
      </c>
      <c r="O488" s="140"/>
      <c r="P488" s="38" t="s">
        <v>309</v>
      </c>
      <c r="Q488" s="140" t="s">
        <v>309</v>
      </c>
      <c r="R488" s="140"/>
      <c r="S488" s="38" t="s">
        <v>309</v>
      </c>
      <c r="T488" s="38" t="s">
        <v>14</v>
      </c>
    </row>
    <row r="489" spans="1:20" ht="31.2" thickBot="1">
      <c r="A489" s="38" t="s">
        <v>7</v>
      </c>
      <c r="B489" s="38" t="s">
        <v>282</v>
      </c>
      <c r="C489" s="38">
        <v>13</v>
      </c>
      <c r="D489" s="38" t="s">
        <v>283</v>
      </c>
      <c r="E489" s="38" t="s">
        <v>259</v>
      </c>
      <c r="F489" s="38" t="s">
        <v>2221</v>
      </c>
      <c r="G489" s="38" t="s">
        <v>286</v>
      </c>
      <c r="H489" s="38" t="s">
        <v>2222</v>
      </c>
      <c r="I489" s="38" t="s">
        <v>2223</v>
      </c>
      <c r="J489" s="38" t="s">
        <v>289</v>
      </c>
      <c r="K489" s="140" t="s">
        <v>645</v>
      </c>
      <c r="L489" s="140"/>
      <c r="M489" s="38" t="s">
        <v>14</v>
      </c>
      <c r="N489" s="140" t="s">
        <v>484</v>
      </c>
      <c r="O489" s="140"/>
      <c r="P489" s="38" t="s">
        <v>292</v>
      </c>
      <c r="Q489" s="140" t="s">
        <v>14</v>
      </c>
      <c r="R489" s="140"/>
      <c r="S489" s="38" t="s">
        <v>1551</v>
      </c>
      <c r="T489" s="38" t="s">
        <v>14</v>
      </c>
    </row>
    <row r="490" spans="1:20" ht="31.2" thickBot="1">
      <c r="A490" s="38" t="s">
        <v>7</v>
      </c>
      <c r="B490" s="38" t="s">
        <v>282</v>
      </c>
      <c r="C490" s="38">
        <v>28</v>
      </c>
      <c r="D490" s="38" t="s">
        <v>283</v>
      </c>
      <c r="E490" s="38" t="s">
        <v>1341</v>
      </c>
      <c r="F490" s="38" t="s">
        <v>2058</v>
      </c>
      <c r="G490" s="38" t="s">
        <v>296</v>
      </c>
      <c r="H490" s="38" t="s">
        <v>2059</v>
      </c>
      <c r="I490" s="38" t="s">
        <v>2060</v>
      </c>
      <c r="J490" s="38" t="s">
        <v>289</v>
      </c>
      <c r="K490" s="140" t="s">
        <v>2061</v>
      </c>
      <c r="L490" s="140"/>
      <c r="M490" s="38" t="s">
        <v>331</v>
      </c>
      <c r="N490" s="140" t="s">
        <v>13</v>
      </c>
      <c r="O490" s="140"/>
      <c r="P490" s="38" t="s">
        <v>651</v>
      </c>
      <c r="Q490" s="140" t="s">
        <v>14</v>
      </c>
      <c r="R490" s="140"/>
      <c r="S490" s="38" t="s">
        <v>2062</v>
      </c>
      <c r="T490" s="38" t="s">
        <v>331</v>
      </c>
    </row>
    <row r="491" spans="1:20" ht="31.2" thickBot="1">
      <c r="A491" s="38" t="s">
        <v>7</v>
      </c>
      <c r="B491" s="38" t="s">
        <v>282</v>
      </c>
      <c r="C491" s="38">
        <v>25</v>
      </c>
      <c r="D491" s="38" t="s">
        <v>283</v>
      </c>
      <c r="E491" s="38" t="s">
        <v>550</v>
      </c>
      <c r="F491" s="38" t="s">
        <v>719</v>
      </c>
      <c r="G491" s="38" t="s">
        <v>286</v>
      </c>
      <c r="H491" s="38" t="s">
        <v>720</v>
      </c>
      <c r="I491" s="38" t="s">
        <v>721</v>
      </c>
      <c r="J491" s="38" t="s">
        <v>289</v>
      </c>
      <c r="K491" s="140" t="s">
        <v>446</v>
      </c>
      <c r="L491" s="140"/>
      <c r="M491" s="38" t="s">
        <v>14</v>
      </c>
      <c r="N491" s="140" t="s">
        <v>404</v>
      </c>
      <c r="O491" s="140"/>
      <c r="P491" s="38" t="s">
        <v>722</v>
      </c>
      <c r="Q491" s="140" t="s">
        <v>14</v>
      </c>
      <c r="R491" s="140"/>
      <c r="S491" s="38" t="s">
        <v>404</v>
      </c>
      <c r="T491" s="38" t="s">
        <v>14</v>
      </c>
    </row>
    <row r="492" spans="1:20" ht="41.4" thickBot="1">
      <c r="A492" s="38" t="s">
        <v>7</v>
      </c>
      <c r="B492" s="38" t="s">
        <v>282</v>
      </c>
      <c r="C492" s="38">
        <v>26</v>
      </c>
      <c r="D492" s="38" t="s">
        <v>283</v>
      </c>
      <c r="E492" s="38" t="s">
        <v>417</v>
      </c>
      <c r="F492" s="38" t="s">
        <v>2129</v>
      </c>
      <c r="G492" s="38" t="s">
        <v>296</v>
      </c>
      <c r="H492" s="38" t="s">
        <v>2130</v>
      </c>
      <c r="I492" s="38" t="s">
        <v>2131</v>
      </c>
      <c r="J492" s="38" t="s">
        <v>289</v>
      </c>
      <c r="K492" s="140" t="s">
        <v>2132</v>
      </c>
      <c r="L492" s="140"/>
      <c r="M492" s="38" t="s">
        <v>14</v>
      </c>
      <c r="N492" s="140" t="s">
        <v>2133</v>
      </c>
      <c r="O492" s="140"/>
      <c r="P492" s="38" t="s">
        <v>2134</v>
      </c>
      <c r="Q492" s="140" t="s">
        <v>14</v>
      </c>
      <c r="R492" s="140"/>
      <c r="S492" s="38" t="s">
        <v>2135</v>
      </c>
      <c r="T492" s="38" t="s">
        <v>14</v>
      </c>
    </row>
    <row r="493" spans="1:20" ht="31.2" thickBot="1">
      <c r="A493" s="38" t="s">
        <v>7</v>
      </c>
      <c r="B493" s="38" t="s">
        <v>282</v>
      </c>
      <c r="C493" s="38">
        <v>4</v>
      </c>
      <c r="D493" s="38" t="s">
        <v>283</v>
      </c>
      <c r="E493" s="38" t="s">
        <v>610</v>
      </c>
      <c r="F493" s="38" t="s">
        <v>829</v>
      </c>
      <c r="G493" s="38" t="s">
        <v>296</v>
      </c>
      <c r="H493" s="38" t="s">
        <v>830</v>
      </c>
      <c r="I493" s="38" t="s">
        <v>831</v>
      </c>
      <c r="J493" s="38" t="s">
        <v>289</v>
      </c>
      <c r="K493" s="140" t="s">
        <v>832</v>
      </c>
      <c r="L493" s="140"/>
      <c r="M493" s="38" t="s">
        <v>14</v>
      </c>
      <c r="N493" s="140" t="s">
        <v>833</v>
      </c>
      <c r="O493" s="140"/>
      <c r="P493" s="38" t="s">
        <v>434</v>
      </c>
      <c r="Q493" s="140" t="s">
        <v>14</v>
      </c>
      <c r="R493" s="140"/>
      <c r="S493" s="38" t="s">
        <v>834</v>
      </c>
      <c r="T493" s="38" t="s">
        <v>14</v>
      </c>
    </row>
    <row r="494" spans="1:20" ht="31.2" thickBot="1">
      <c r="A494" s="38" t="s">
        <v>7</v>
      </c>
      <c r="B494" s="38" t="s">
        <v>282</v>
      </c>
      <c r="C494" s="38">
        <v>26</v>
      </c>
      <c r="D494" s="38" t="s">
        <v>283</v>
      </c>
      <c r="E494" s="38" t="s">
        <v>1445</v>
      </c>
      <c r="F494" s="38" t="s">
        <v>1446</v>
      </c>
      <c r="G494" s="38" t="s">
        <v>304</v>
      </c>
      <c r="H494" s="38" t="s">
        <v>1447</v>
      </c>
      <c r="I494" s="38" t="s">
        <v>1448</v>
      </c>
      <c r="J494" s="38" t="s">
        <v>289</v>
      </c>
      <c r="K494" s="140" t="s">
        <v>1449</v>
      </c>
      <c r="L494" s="140"/>
      <c r="M494" s="38" t="s">
        <v>14</v>
      </c>
      <c r="N494" s="140" t="s">
        <v>1450</v>
      </c>
      <c r="O494" s="140"/>
      <c r="P494" s="38" t="s">
        <v>309</v>
      </c>
      <c r="Q494" s="140" t="s">
        <v>309</v>
      </c>
      <c r="R494" s="140"/>
      <c r="S494" s="38" t="s">
        <v>309</v>
      </c>
      <c r="T494" s="38" t="s">
        <v>14</v>
      </c>
    </row>
    <row r="495" spans="1:20" ht="31.2" thickBot="1">
      <c r="A495" s="38" t="s">
        <v>7</v>
      </c>
      <c r="B495" s="38" t="s">
        <v>282</v>
      </c>
      <c r="C495" s="38">
        <v>30</v>
      </c>
      <c r="D495" s="38" t="s">
        <v>283</v>
      </c>
      <c r="E495" s="38" t="s">
        <v>491</v>
      </c>
      <c r="F495" s="38" t="s">
        <v>1469</v>
      </c>
      <c r="G495" s="38" t="s">
        <v>386</v>
      </c>
      <c r="H495" s="38" t="s">
        <v>1470</v>
      </c>
      <c r="I495" s="38" t="s">
        <v>1471</v>
      </c>
      <c r="J495" s="38" t="s">
        <v>289</v>
      </c>
      <c r="K495" s="140" t="s">
        <v>1472</v>
      </c>
      <c r="L495" s="140"/>
      <c r="M495" s="38" t="s">
        <v>14</v>
      </c>
      <c r="N495" s="140" t="s">
        <v>624</v>
      </c>
      <c r="O495" s="140"/>
      <c r="P495" s="38" t="s">
        <v>309</v>
      </c>
      <c r="Q495" s="140" t="s">
        <v>309</v>
      </c>
      <c r="R495" s="140"/>
      <c r="S495" s="38" t="s">
        <v>309</v>
      </c>
      <c r="T495" s="38" t="s">
        <v>14</v>
      </c>
    </row>
    <row r="496" spans="1:20" ht="41.4" thickBot="1">
      <c r="A496" s="38" t="s">
        <v>7</v>
      </c>
      <c r="B496" s="38" t="s">
        <v>282</v>
      </c>
      <c r="C496" s="38">
        <v>34</v>
      </c>
      <c r="D496" s="38" t="s">
        <v>283</v>
      </c>
      <c r="E496" s="38" t="s">
        <v>391</v>
      </c>
      <c r="F496" s="38" t="s">
        <v>392</v>
      </c>
      <c r="G496" s="38" t="s">
        <v>386</v>
      </c>
      <c r="H496" s="38" t="s">
        <v>393</v>
      </c>
      <c r="I496" s="38" t="s">
        <v>394</v>
      </c>
      <c r="J496" s="38" t="s">
        <v>289</v>
      </c>
      <c r="K496" s="140" t="s">
        <v>395</v>
      </c>
      <c r="L496" s="140"/>
      <c r="M496" s="38" t="s">
        <v>14</v>
      </c>
      <c r="N496" s="140" t="s">
        <v>2463</v>
      </c>
      <c r="O496" s="140"/>
      <c r="P496" s="38" t="s">
        <v>309</v>
      </c>
      <c r="Q496" s="140" t="s">
        <v>309</v>
      </c>
      <c r="R496" s="140"/>
      <c r="S496" s="38" t="s">
        <v>309</v>
      </c>
      <c r="T496" s="38" t="s">
        <v>14</v>
      </c>
    </row>
    <row r="497" spans="1:20" ht="31.2" thickBot="1">
      <c r="A497" s="38" t="s">
        <v>7</v>
      </c>
      <c r="B497" s="38" t="s">
        <v>282</v>
      </c>
      <c r="C497" s="38">
        <v>39</v>
      </c>
      <c r="D497" s="38" t="s">
        <v>283</v>
      </c>
      <c r="E497" s="38" t="s">
        <v>442</v>
      </c>
      <c r="F497" s="38" t="s">
        <v>1106</v>
      </c>
      <c r="G497" s="38" t="s">
        <v>296</v>
      </c>
      <c r="H497" s="38" t="s">
        <v>1107</v>
      </c>
      <c r="I497" s="38" t="s">
        <v>2709</v>
      </c>
      <c r="J497" s="38" t="s">
        <v>289</v>
      </c>
      <c r="K497" s="140" t="s">
        <v>325</v>
      </c>
      <c r="L497" s="140"/>
      <c r="M497" s="38" t="s">
        <v>331</v>
      </c>
      <c r="N497" s="140" t="s">
        <v>13</v>
      </c>
      <c r="O497" s="140"/>
      <c r="P497" s="38" t="s">
        <v>523</v>
      </c>
      <c r="Q497" s="140" t="s">
        <v>2710</v>
      </c>
      <c r="R497" s="140"/>
      <c r="S497" s="38" t="s">
        <v>13</v>
      </c>
      <c r="T497" s="38" t="s">
        <v>331</v>
      </c>
    </row>
    <row r="498" spans="1:20" ht="41.4" thickBot="1">
      <c r="A498" s="38" t="s">
        <v>7</v>
      </c>
      <c r="B498" s="38" t="s">
        <v>282</v>
      </c>
      <c r="C498" s="38">
        <v>26</v>
      </c>
      <c r="D498" s="38" t="s">
        <v>283</v>
      </c>
      <c r="E498" s="38" t="s">
        <v>881</v>
      </c>
      <c r="F498" s="38" t="s">
        <v>1988</v>
      </c>
      <c r="G498" s="38" t="s">
        <v>304</v>
      </c>
      <c r="H498" s="38" t="s">
        <v>1989</v>
      </c>
      <c r="I498" s="38" t="s">
        <v>1990</v>
      </c>
      <c r="J498" s="38" t="s">
        <v>289</v>
      </c>
      <c r="K498" s="140" t="s">
        <v>1260</v>
      </c>
      <c r="L498" s="140"/>
      <c r="M498" s="38" t="s">
        <v>331</v>
      </c>
      <c r="N498" s="140" t="s">
        <v>13</v>
      </c>
      <c r="O498" s="140"/>
      <c r="P498" s="38" t="s">
        <v>309</v>
      </c>
      <c r="Q498" s="140" t="s">
        <v>309</v>
      </c>
      <c r="R498" s="140"/>
      <c r="S498" s="38" t="s">
        <v>309</v>
      </c>
      <c r="T498" s="38" t="s">
        <v>331</v>
      </c>
    </row>
    <row r="499" spans="1:20" ht="41.4" thickBot="1">
      <c r="A499" s="38" t="s">
        <v>7</v>
      </c>
      <c r="B499" s="38" t="s">
        <v>282</v>
      </c>
      <c r="C499" s="38">
        <v>11</v>
      </c>
      <c r="D499" s="38" t="s">
        <v>283</v>
      </c>
      <c r="E499" s="38" t="s">
        <v>678</v>
      </c>
      <c r="F499" s="38" t="s">
        <v>2104</v>
      </c>
      <c r="G499" s="38" t="s">
        <v>296</v>
      </c>
      <c r="H499" s="38" t="s">
        <v>2105</v>
      </c>
      <c r="I499" s="38" t="s">
        <v>2106</v>
      </c>
      <c r="J499" s="38" t="s">
        <v>289</v>
      </c>
      <c r="K499" s="140" t="s">
        <v>682</v>
      </c>
      <c r="L499" s="140"/>
      <c r="M499" s="38" t="s">
        <v>14</v>
      </c>
      <c r="N499" s="140" t="s">
        <v>566</v>
      </c>
      <c r="O499" s="140"/>
      <c r="P499" s="38" t="s">
        <v>1359</v>
      </c>
      <c r="Q499" s="140" t="s">
        <v>14</v>
      </c>
      <c r="R499" s="140"/>
      <c r="S499" s="38" t="s">
        <v>566</v>
      </c>
      <c r="T499" s="38" t="s">
        <v>14</v>
      </c>
    </row>
    <row r="500" spans="1:20" ht="31.2" thickBot="1">
      <c r="A500" s="38" t="s">
        <v>7</v>
      </c>
      <c r="B500" s="38" t="s">
        <v>282</v>
      </c>
      <c r="C500" s="38">
        <v>15</v>
      </c>
      <c r="D500" s="38" t="s">
        <v>283</v>
      </c>
      <c r="E500" s="38" t="s">
        <v>2711</v>
      </c>
      <c r="F500" s="38" t="s">
        <v>2712</v>
      </c>
      <c r="G500" s="38" t="s">
        <v>386</v>
      </c>
      <c r="H500" s="38" t="s">
        <v>2713</v>
      </c>
      <c r="I500" s="38" t="s">
        <v>2714</v>
      </c>
      <c r="J500" s="38" t="s">
        <v>289</v>
      </c>
      <c r="K500" s="140" t="s">
        <v>2715</v>
      </c>
      <c r="L500" s="140"/>
      <c r="M500" s="38" t="s">
        <v>2716</v>
      </c>
      <c r="N500" s="140" t="s">
        <v>13</v>
      </c>
      <c r="O500" s="140"/>
      <c r="P500" s="38" t="s">
        <v>309</v>
      </c>
      <c r="Q500" s="140" t="s">
        <v>309</v>
      </c>
      <c r="R500" s="140"/>
      <c r="S500" s="38" t="s">
        <v>309</v>
      </c>
      <c r="T500" s="38" t="s">
        <v>310</v>
      </c>
    </row>
    <row r="501" spans="1:20" ht="31.2" thickBot="1">
      <c r="A501" s="38" t="s">
        <v>7</v>
      </c>
      <c r="B501" s="38" t="s">
        <v>282</v>
      </c>
      <c r="C501" s="38">
        <v>18</v>
      </c>
      <c r="D501" s="38" t="s">
        <v>283</v>
      </c>
      <c r="E501" s="38" t="s">
        <v>973</v>
      </c>
      <c r="F501" s="38" t="s">
        <v>2224</v>
      </c>
      <c r="G501" s="38" t="s">
        <v>286</v>
      </c>
      <c r="H501" s="38" t="s">
        <v>2225</v>
      </c>
      <c r="I501" s="38" t="s">
        <v>2226</v>
      </c>
      <c r="J501" s="38" t="s">
        <v>289</v>
      </c>
      <c r="K501" s="140" t="s">
        <v>977</v>
      </c>
      <c r="L501" s="140"/>
      <c r="M501" s="38" t="s">
        <v>331</v>
      </c>
      <c r="N501" s="140" t="s">
        <v>13</v>
      </c>
      <c r="O501" s="140"/>
      <c r="P501" s="38" t="s">
        <v>977</v>
      </c>
      <c r="Q501" s="140" t="s">
        <v>2180</v>
      </c>
      <c r="R501" s="140"/>
      <c r="S501" s="38" t="s">
        <v>13</v>
      </c>
      <c r="T501" s="38" t="s">
        <v>331</v>
      </c>
    </row>
    <row r="502" spans="1:20" ht="31.2" thickBot="1">
      <c r="A502" s="38" t="s">
        <v>7</v>
      </c>
      <c r="B502" s="38" t="s">
        <v>282</v>
      </c>
      <c r="C502" s="38">
        <v>39</v>
      </c>
      <c r="D502" s="38" t="s">
        <v>283</v>
      </c>
      <c r="E502" s="38" t="s">
        <v>754</v>
      </c>
      <c r="F502" s="38" t="s">
        <v>1722</v>
      </c>
      <c r="G502" s="38" t="s">
        <v>296</v>
      </c>
      <c r="H502" s="38" t="s">
        <v>1723</v>
      </c>
      <c r="I502" s="38" t="s">
        <v>1724</v>
      </c>
      <c r="J502" s="38" t="s">
        <v>289</v>
      </c>
      <c r="K502" s="140" t="s">
        <v>446</v>
      </c>
      <c r="L502" s="140"/>
      <c r="M502" s="38" t="s">
        <v>331</v>
      </c>
      <c r="N502" s="140" t="s">
        <v>13</v>
      </c>
      <c r="O502" s="140"/>
      <c r="P502" s="38" t="s">
        <v>416</v>
      </c>
      <c r="Q502" s="140" t="s">
        <v>2180</v>
      </c>
      <c r="R502" s="140"/>
      <c r="S502" s="38" t="s">
        <v>13</v>
      </c>
      <c r="T502" s="38" t="s">
        <v>331</v>
      </c>
    </row>
    <row r="503" spans="1:20" ht="31.2" thickBot="1">
      <c r="A503" s="38" t="s">
        <v>7</v>
      </c>
      <c r="B503" s="38" t="s">
        <v>282</v>
      </c>
      <c r="C503" s="38">
        <v>13</v>
      </c>
      <c r="D503" s="38" t="s">
        <v>283</v>
      </c>
      <c r="E503" s="38" t="s">
        <v>259</v>
      </c>
      <c r="F503" s="38" t="s">
        <v>1133</v>
      </c>
      <c r="G503" s="38" t="s">
        <v>386</v>
      </c>
      <c r="H503" s="38" t="s">
        <v>1134</v>
      </c>
      <c r="I503" s="38" t="s">
        <v>1135</v>
      </c>
      <c r="J503" s="38" t="s">
        <v>289</v>
      </c>
      <c r="K503" s="140" t="s">
        <v>1136</v>
      </c>
      <c r="L503" s="140"/>
      <c r="M503" s="38" t="s">
        <v>14</v>
      </c>
      <c r="N503" s="140" t="s">
        <v>1137</v>
      </c>
      <c r="O503" s="140"/>
      <c r="P503" s="38" t="s">
        <v>309</v>
      </c>
      <c r="Q503" s="140" t="s">
        <v>309</v>
      </c>
      <c r="R503" s="140"/>
      <c r="S503" s="38" t="s">
        <v>309</v>
      </c>
      <c r="T503" s="38" t="s">
        <v>14</v>
      </c>
    </row>
    <row r="504" spans="1:20" ht="31.2" thickBot="1">
      <c r="A504" s="38" t="s">
        <v>7</v>
      </c>
      <c r="B504" s="38" t="s">
        <v>282</v>
      </c>
      <c r="C504" s="38">
        <v>9</v>
      </c>
      <c r="D504" s="38" t="s">
        <v>283</v>
      </c>
      <c r="E504" s="38" t="s">
        <v>803</v>
      </c>
      <c r="F504" s="38" t="s">
        <v>1016</v>
      </c>
      <c r="G504" s="38" t="s">
        <v>386</v>
      </c>
      <c r="H504" s="38" t="s">
        <v>1017</v>
      </c>
      <c r="I504" s="38" t="s">
        <v>1018</v>
      </c>
      <c r="J504" s="38" t="s">
        <v>289</v>
      </c>
      <c r="K504" s="140" t="s">
        <v>971</v>
      </c>
      <c r="L504" s="140"/>
      <c r="M504" s="38" t="s">
        <v>14</v>
      </c>
      <c r="N504" s="140" t="s">
        <v>1019</v>
      </c>
      <c r="O504" s="140"/>
      <c r="P504" s="38" t="s">
        <v>309</v>
      </c>
      <c r="Q504" s="140" t="s">
        <v>309</v>
      </c>
      <c r="R504" s="140"/>
      <c r="S504" s="38" t="s">
        <v>309</v>
      </c>
      <c r="T504" s="38" t="s">
        <v>14</v>
      </c>
    </row>
    <row r="505" spans="1:20" ht="31.2" thickBot="1">
      <c r="A505" s="38" t="s">
        <v>7</v>
      </c>
      <c r="B505" s="38" t="s">
        <v>282</v>
      </c>
      <c r="C505" s="38">
        <v>35</v>
      </c>
      <c r="D505" s="38" t="s">
        <v>283</v>
      </c>
      <c r="E505" s="38" t="s">
        <v>1438</v>
      </c>
      <c r="F505" s="38" t="s">
        <v>1855</v>
      </c>
      <c r="G505" s="38" t="s">
        <v>304</v>
      </c>
      <c r="H505" s="38" t="s">
        <v>1856</v>
      </c>
      <c r="I505" s="38" t="s">
        <v>1857</v>
      </c>
      <c r="J505" s="38" t="s">
        <v>289</v>
      </c>
      <c r="K505" s="140" t="s">
        <v>337</v>
      </c>
      <c r="L505" s="140"/>
      <c r="M505" s="38" t="s">
        <v>14</v>
      </c>
      <c r="N505" s="140" t="s">
        <v>2717</v>
      </c>
      <c r="O505" s="140"/>
      <c r="P505" s="38" t="s">
        <v>309</v>
      </c>
      <c r="Q505" s="140" t="s">
        <v>309</v>
      </c>
      <c r="R505" s="140"/>
      <c r="S505" s="38" t="s">
        <v>309</v>
      </c>
      <c r="T505" s="38" t="s">
        <v>14</v>
      </c>
    </row>
    <row r="506" spans="1:20" ht="31.2" thickBot="1">
      <c r="A506" s="38" t="s">
        <v>7</v>
      </c>
      <c r="B506" s="38" t="s">
        <v>282</v>
      </c>
      <c r="C506" s="38">
        <v>15</v>
      </c>
      <c r="D506" s="38" t="s">
        <v>283</v>
      </c>
      <c r="E506" s="38" t="s">
        <v>1138</v>
      </c>
      <c r="F506" s="38" t="s">
        <v>1367</v>
      </c>
      <c r="G506" s="38" t="s">
        <v>304</v>
      </c>
      <c r="H506" s="38" t="s">
        <v>1368</v>
      </c>
      <c r="I506" s="38" t="s">
        <v>1369</v>
      </c>
      <c r="J506" s="38" t="s">
        <v>289</v>
      </c>
      <c r="K506" s="140" t="s">
        <v>528</v>
      </c>
      <c r="L506" s="140"/>
      <c r="M506" s="38" t="s">
        <v>331</v>
      </c>
      <c r="N506" s="140" t="s">
        <v>13</v>
      </c>
      <c r="O506" s="140"/>
      <c r="P506" s="38" t="s">
        <v>309</v>
      </c>
      <c r="Q506" s="140" t="s">
        <v>309</v>
      </c>
      <c r="R506" s="140"/>
      <c r="S506" s="38" t="s">
        <v>309</v>
      </c>
      <c r="T506" s="38" t="s">
        <v>331</v>
      </c>
    </row>
    <row r="507" spans="1:20" ht="31.2" thickBot="1">
      <c r="A507" s="38" t="s">
        <v>7</v>
      </c>
      <c r="B507" s="38" t="s">
        <v>282</v>
      </c>
      <c r="C507" s="38">
        <v>19</v>
      </c>
      <c r="D507" s="38" t="s">
        <v>283</v>
      </c>
      <c r="E507" s="38" t="s">
        <v>319</v>
      </c>
      <c r="F507" s="38" t="s">
        <v>320</v>
      </c>
      <c r="G507" s="38" t="s">
        <v>296</v>
      </c>
      <c r="H507" s="38" t="s">
        <v>321</v>
      </c>
      <c r="I507" s="38" t="s">
        <v>322</v>
      </c>
      <c r="J507" s="38" t="s">
        <v>289</v>
      </c>
      <c r="K507" s="140" t="s">
        <v>323</v>
      </c>
      <c r="L507" s="140"/>
      <c r="M507" s="38" t="s">
        <v>14</v>
      </c>
      <c r="N507" s="140" t="s">
        <v>324</v>
      </c>
      <c r="O507" s="140"/>
      <c r="P507" s="38" t="s">
        <v>325</v>
      </c>
      <c r="Q507" s="140" t="s">
        <v>14</v>
      </c>
      <c r="R507" s="140"/>
      <c r="S507" s="38" t="s">
        <v>2463</v>
      </c>
      <c r="T507" s="38" t="s">
        <v>14</v>
      </c>
    </row>
    <row r="508" spans="1:20" ht="31.2" thickBot="1">
      <c r="A508" s="38" t="s">
        <v>7</v>
      </c>
      <c r="B508" s="38" t="s">
        <v>282</v>
      </c>
      <c r="C508" s="38">
        <v>24</v>
      </c>
      <c r="D508" s="38" t="s">
        <v>283</v>
      </c>
      <c r="E508" s="38" t="s">
        <v>1030</v>
      </c>
      <c r="F508" s="38" t="s">
        <v>1142</v>
      </c>
      <c r="G508" s="38" t="s">
        <v>304</v>
      </c>
      <c r="H508" s="38" t="s">
        <v>1143</v>
      </c>
      <c r="I508" s="38" t="s">
        <v>1144</v>
      </c>
      <c r="J508" s="38" t="s">
        <v>289</v>
      </c>
      <c r="K508" s="140" t="s">
        <v>434</v>
      </c>
      <c r="L508" s="140"/>
      <c r="M508" s="38" t="s">
        <v>14</v>
      </c>
      <c r="N508" s="140" t="s">
        <v>555</v>
      </c>
      <c r="O508" s="140"/>
      <c r="P508" s="38" t="s">
        <v>309</v>
      </c>
      <c r="Q508" s="140" t="s">
        <v>309</v>
      </c>
      <c r="R508" s="140"/>
      <c r="S508" s="38" t="s">
        <v>309</v>
      </c>
      <c r="T508" s="38" t="s">
        <v>14</v>
      </c>
    </row>
    <row r="509" spans="1:20" ht="31.2" thickBot="1">
      <c r="A509" s="38" t="s">
        <v>7</v>
      </c>
      <c r="B509" s="38" t="s">
        <v>282</v>
      </c>
      <c r="C509" s="38">
        <v>24</v>
      </c>
      <c r="D509" s="38" t="s">
        <v>283</v>
      </c>
      <c r="E509" s="38" t="s">
        <v>1030</v>
      </c>
      <c r="F509" s="38" t="s">
        <v>1142</v>
      </c>
      <c r="G509" s="38" t="s">
        <v>386</v>
      </c>
      <c r="H509" s="38" t="s">
        <v>1143</v>
      </c>
      <c r="I509" s="38" t="s">
        <v>1144</v>
      </c>
      <c r="J509" s="38" t="s">
        <v>289</v>
      </c>
      <c r="K509" s="140" t="s">
        <v>434</v>
      </c>
      <c r="L509" s="140"/>
      <c r="M509" s="38" t="s">
        <v>14</v>
      </c>
      <c r="N509" s="140" t="s">
        <v>555</v>
      </c>
      <c r="O509" s="140"/>
      <c r="P509" s="38" t="s">
        <v>309</v>
      </c>
      <c r="Q509" s="140" t="s">
        <v>309</v>
      </c>
      <c r="R509" s="140"/>
      <c r="S509" s="38" t="s">
        <v>309</v>
      </c>
      <c r="T509" s="38" t="s">
        <v>14</v>
      </c>
    </row>
    <row r="510" spans="1:20" ht="31.2" thickBot="1">
      <c r="A510" s="38" t="s">
        <v>7</v>
      </c>
      <c r="B510" s="38" t="s">
        <v>282</v>
      </c>
      <c r="C510" s="38">
        <v>19</v>
      </c>
      <c r="D510" s="38" t="s">
        <v>283</v>
      </c>
      <c r="E510" s="38" t="s">
        <v>319</v>
      </c>
      <c r="F510" s="38" t="s">
        <v>1327</v>
      </c>
      <c r="G510" s="38" t="s">
        <v>304</v>
      </c>
      <c r="H510" s="38" t="s">
        <v>1328</v>
      </c>
      <c r="I510" s="38" t="s">
        <v>1329</v>
      </c>
      <c r="J510" s="38" t="s">
        <v>289</v>
      </c>
      <c r="K510" s="140" t="s">
        <v>323</v>
      </c>
      <c r="L510" s="140"/>
      <c r="M510" s="38" t="s">
        <v>14</v>
      </c>
      <c r="N510" s="140" t="s">
        <v>1330</v>
      </c>
      <c r="O510" s="140"/>
      <c r="P510" s="38" t="s">
        <v>309</v>
      </c>
      <c r="Q510" s="140" t="s">
        <v>309</v>
      </c>
      <c r="R510" s="140"/>
      <c r="S510" s="38" t="s">
        <v>309</v>
      </c>
      <c r="T510" s="38" t="s">
        <v>14</v>
      </c>
    </row>
    <row r="511" spans="1:20" ht="31.2" thickBot="1">
      <c r="A511" s="38" t="s">
        <v>7</v>
      </c>
      <c r="B511" s="38" t="s">
        <v>282</v>
      </c>
      <c r="C511" s="38">
        <v>14</v>
      </c>
      <c r="D511" s="38" t="s">
        <v>283</v>
      </c>
      <c r="E511" s="38" t="s">
        <v>356</v>
      </c>
      <c r="F511" s="38" t="s">
        <v>357</v>
      </c>
      <c r="G511" s="38" t="s">
        <v>286</v>
      </c>
      <c r="H511" s="38" t="s">
        <v>358</v>
      </c>
      <c r="I511" s="38" t="s">
        <v>359</v>
      </c>
      <c r="J511" s="38" t="s">
        <v>289</v>
      </c>
      <c r="K511" s="140" t="s">
        <v>360</v>
      </c>
      <c r="L511" s="140"/>
      <c r="M511" s="38" t="s">
        <v>14</v>
      </c>
      <c r="N511" s="140" t="s">
        <v>361</v>
      </c>
      <c r="O511" s="140"/>
      <c r="P511" s="38" t="s">
        <v>360</v>
      </c>
      <c r="Q511" s="140" t="s">
        <v>14</v>
      </c>
      <c r="R511" s="140"/>
      <c r="S511" s="38" t="s">
        <v>362</v>
      </c>
      <c r="T511" s="38" t="s">
        <v>14</v>
      </c>
    </row>
    <row r="512" spans="1:20" ht="31.2" thickBot="1">
      <c r="A512" s="38" t="s">
        <v>7</v>
      </c>
      <c r="B512" s="38" t="s">
        <v>282</v>
      </c>
      <c r="C512" s="38">
        <v>34</v>
      </c>
      <c r="D512" s="38" t="s">
        <v>283</v>
      </c>
      <c r="E512" s="38" t="s">
        <v>447</v>
      </c>
      <c r="F512" s="38" t="s">
        <v>1041</v>
      </c>
      <c r="G512" s="38" t="s">
        <v>386</v>
      </c>
      <c r="H512" s="38" t="s">
        <v>1042</v>
      </c>
      <c r="I512" s="38" t="s">
        <v>1043</v>
      </c>
      <c r="J512" s="38" t="s">
        <v>289</v>
      </c>
      <c r="K512" s="140" t="s">
        <v>469</v>
      </c>
      <c r="L512" s="140"/>
      <c r="M512" s="38" t="s">
        <v>14</v>
      </c>
      <c r="N512" s="140" t="s">
        <v>1044</v>
      </c>
      <c r="O512" s="140"/>
      <c r="P512" s="38" t="s">
        <v>309</v>
      </c>
      <c r="Q512" s="140" t="s">
        <v>309</v>
      </c>
      <c r="R512" s="140"/>
      <c r="S512" s="38" t="s">
        <v>309</v>
      </c>
      <c r="T512" s="38" t="s">
        <v>14</v>
      </c>
    </row>
    <row r="513" spans="1:20" ht="31.2" thickBot="1">
      <c r="A513" s="38" t="s">
        <v>7</v>
      </c>
      <c r="B513" s="38" t="s">
        <v>282</v>
      </c>
      <c r="C513" s="38">
        <v>37</v>
      </c>
      <c r="D513" s="38" t="s">
        <v>283</v>
      </c>
      <c r="E513" s="38" t="s">
        <v>707</v>
      </c>
      <c r="F513" s="38" t="s">
        <v>708</v>
      </c>
      <c r="G513" s="38" t="s">
        <v>304</v>
      </c>
      <c r="H513" s="38" t="s">
        <v>709</v>
      </c>
      <c r="I513" s="38" t="s">
        <v>710</v>
      </c>
      <c r="J513" s="38" t="s">
        <v>289</v>
      </c>
      <c r="K513" s="140" t="s">
        <v>469</v>
      </c>
      <c r="L513" s="140"/>
      <c r="M513" s="38" t="s">
        <v>14</v>
      </c>
      <c r="N513" s="140" t="s">
        <v>711</v>
      </c>
      <c r="O513" s="140"/>
      <c r="P513" s="38" t="s">
        <v>309</v>
      </c>
      <c r="Q513" s="140" t="s">
        <v>309</v>
      </c>
      <c r="R513" s="140"/>
      <c r="S513" s="38" t="s">
        <v>309</v>
      </c>
      <c r="T513" s="38" t="s">
        <v>14</v>
      </c>
    </row>
    <row r="514" spans="1:20" ht="31.2" thickBot="1">
      <c r="A514" s="38" t="s">
        <v>7</v>
      </c>
      <c r="B514" s="38" t="s">
        <v>282</v>
      </c>
      <c r="C514" s="38">
        <v>38</v>
      </c>
      <c r="D514" s="38" t="s">
        <v>283</v>
      </c>
      <c r="E514" s="38" t="s">
        <v>454</v>
      </c>
      <c r="F514" s="38" t="s">
        <v>2227</v>
      </c>
      <c r="G514" s="38" t="s">
        <v>304</v>
      </c>
      <c r="H514" s="38" t="s">
        <v>2228</v>
      </c>
      <c r="I514" s="38" t="s">
        <v>2229</v>
      </c>
      <c r="J514" s="38" t="s">
        <v>289</v>
      </c>
      <c r="K514" s="140" t="s">
        <v>1672</v>
      </c>
      <c r="L514" s="140"/>
      <c r="M514" s="38" t="s">
        <v>331</v>
      </c>
      <c r="N514" s="140" t="s">
        <v>13</v>
      </c>
      <c r="O514" s="140"/>
      <c r="P514" s="38" t="s">
        <v>309</v>
      </c>
      <c r="Q514" s="140" t="s">
        <v>309</v>
      </c>
      <c r="R514" s="140"/>
      <c r="S514" s="38" t="s">
        <v>309</v>
      </c>
      <c r="T514" s="38" t="s">
        <v>331</v>
      </c>
    </row>
    <row r="515" spans="1:20" ht="41.4" thickBot="1">
      <c r="A515" s="38" t="s">
        <v>7</v>
      </c>
      <c r="B515" s="38" t="s">
        <v>282</v>
      </c>
      <c r="C515" s="38">
        <v>17</v>
      </c>
      <c r="D515" s="38" t="s">
        <v>283</v>
      </c>
      <c r="E515" s="38" t="s">
        <v>1062</v>
      </c>
      <c r="F515" s="38" t="s">
        <v>1983</v>
      </c>
      <c r="G515" s="38" t="s">
        <v>304</v>
      </c>
      <c r="H515" s="38" t="s">
        <v>1984</v>
      </c>
      <c r="I515" s="38" t="s">
        <v>1985</v>
      </c>
      <c r="J515" s="38" t="s">
        <v>343</v>
      </c>
      <c r="K515" s="140" t="s">
        <v>1986</v>
      </c>
      <c r="L515" s="140"/>
      <c r="M515" s="38" t="s">
        <v>14</v>
      </c>
      <c r="N515" s="140" t="s">
        <v>1987</v>
      </c>
      <c r="O515" s="140"/>
      <c r="P515" s="38" t="s">
        <v>309</v>
      </c>
      <c r="Q515" s="140" t="s">
        <v>309</v>
      </c>
      <c r="R515" s="140"/>
      <c r="S515" s="38" t="s">
        <v>309</v>
      </c>
      <c r="T515" s="38" t="s">
        <v>14</v>
      </c>
    </row>
    <row r="516" spans="1:20" ht="31.2" thickBot="1">
      <c r="A516" s="38" t="s">
        <v>7</v>
      </c>
      <c r="B516" s="38" t="s">
        <v>282</v>
      </c>
      <c r="C516" s="38">
        <v>33</v>
      </c>
      <c r="D516" s="38" t="s">
        <v>283</v>
      </c>
      <c r="E516" s="38" t="s">
        <v>859</v>
      </c>
      <c r="F516" s="38" t="s">
        <v>2210</v>
      </c>
      <c r="G516" s="38" t="s">
        <v>296</v>
      </c>
      <c r="H516" s="38" t="s">
        <v>2211</v>
      </c>
      <c r="I516" s="38" t="s">
        <v>2212</v>
      </c>
      <c r="J516" s="38" t="s">
        <v>289</v>
      </c>
      <c r="K516" s="140" t="s">
        <v>770</v>
      </c>
      <c r="L516" s="140"/>
      <c r="M516" s="38" t="s">
        <v>14</v>
      </c>
      <c r="N516" s="140" t="s">
        <v>2213</v>
      </c>
      <c r="O516" s="140"/>
      <c r="P516" s="38" t="s">
        <v>770</v>
      </c>
      <c r="Q516" s="140" t="s">
        <v>14</v>
      </c>
      <c r="R516" s="140"/>
      <c r="S516" s="38" t="s">
        <v>1551</v>
      </c>
      <c r="T516" s="38" t="s">
        <v>14</v>
      </c>
    </row>
    <row r="517" spans="1:20" ht="31.2" thickBot="1">
      <c r="A517" s="38" t="s">
        <v>7</v>
      </c>
      <c r="B517" s="38" t="s">
        <v>282</v>
      </c>
      <c r="C517" s="38">
        <v>42</v>
      </c>
      <c r="D517" s="38" t="s">
        <v>283</v>
      </c>
      <c r="E517" s="38" t="s">
        <v>518</v>
      </c>
      <c r="F517" s="38" t="s">
        <v>2177</v>
      </c>
      <c r="G517" s="38" t="s">
        <v>296</v>
      </c>
      <c r="H517" s="38" t="s">
        <v>2178</v>
      </c>
      <c r="I517" s="38" t="s">
        <v>521</v>
      </c>
      <c r="J517" s="38" t="s">
        <v>289</v>
      </c>
      <c r="K517" s="140" t="s">
        <v>844</v>
      </c>
      <c r="L517" s="140"/>
      <c r="M517" s="38" t="s">
        <v>331</v>
      </c>
      <c r="N517" s="140" t="s">
        <v>13</v>
      </c>
      <c r="O517" s="140"/>
      <c r="P517" s="38" t="s">
        <v>2179</v>
      </c>
      <c r="Q517" s="140" t="s">
        <v>2180</v>
      </c>
      <c r="R517" s="140"/>
      <c r="S517" s="38" t="s">
        <v>13</v>
      </c>
      <c r="T517" s="38" t="s">
        <v>331</v>
      </c>
    </row>
    <row r="518" spans="1:20" ht="31.2" thickBot="1">
      <c r="A518" s="38" t="s">
        <v>7</v>
      </c>
      <c r="B518" s="38" t="s">
        <v>282</v>
      </c>
      <c r="C518" s="38">
        <v>19</v>
      </c>
      <c r="D518" s="38" t="s">
        <v>283</v>
      </c>
      <c r="E518" s="38" t="s">
        <v>712</v>
      </c>
      <c r="F518" s="38" t="s">
        <v>713</v>
      </c>
      <c r="G518" s="38" t="s">
        <v>296</v>
      </c>
      <c r="H518" s="38" t="s">
        <v>714</v>
      </c>
      <c r="I518" s="38" t="s">
        <v>715</v>
      </c>
      <c r="J518" s="38" t="s">
        <v>289</v>
      </c>
      <c r="K518" s="140" t="s">
        <v>716</v>
      </c>
      <c r="L518" s="140"/>
      <c r="M518" s="38" t="s">
        <v>14</v>
      </c>
      <c r="N518" s="140" t="s">
        <v>717</v>
      </c>
      <c r="O518" s="140"/>
      <c r="P518" s="38" t="s">
        <v>300</v>
      </c>
      <c r="Q518" s="140" t="s">
        <v>14</v>
      </c>
      <c r="R518" s="140"/>
      <c r="S518" s="38" t="s">
        <v>718</v>
      </c>
      <c r="T518" s="38" t="s">
        <v>14</v>
      </c>
    </row>
    <row r="519" spans="1:20" ht="31.2" thickBot="1">
      <c r="A519" s="38" t="s">
        <v>7</v>
      </c>
      <c r="B519" s="38" t="s">
        <v>282</v>
      </c>
      <c r="C519" s="38">
        <v>1</v>
      </c>
      <c r="D519" s="38" t="s">
        <v>283</v>
      </c>
      <c r="E519" s="38" t="s">
        <v>333</v>
      </c>
      <c r="F519" s="38" t="s">
        <v>593</v>
      </c>
      <c r="G519" s="38" t="s">
        <v>286</v>
      </c>
      <c r="H519" s="38" t="s">
        <v>594</v>
      </c>
      <c r="I519" s="38" t="s">
        <v>595</v>
      </c>
      <c r="J519" s="38" t="s">
        <v>289</v>
      </c>
      <c r="K519" s="140" t="s">
        <v>469</v>
      </c>
      <c r="L519" s="140"/>
      <c r="M519" s="38" t="s">
        <v>14</v>
      </c>
      <c r="N519" s="140" t="s">
        <v>596</v>
      </c>
      <c r="O519" s="140"/>
      <c r="P519" s="38" t="s">
        <v>597</v>
      </c>
      <c r="Q519" s="140" t="s">
        <v>14</v>
      </c>
      <c r="R519" s="140"/>
      <c r="S519" s="38" t="s">
        <v>475</v>
      </c>
      <c r="T519" s="38" t="s">
        <v>14</v>
      </c>
    </row>
    <row r="520" spans="1:20" ht="31.2" thickBot="1">
      <c r="A520" s="38" t="s">
        <v>7</v>
      </c>
      <c r="B520" s="38" t="s">
        <v>282</v>
      </c>
      <c r="C520" s="38">
        <v>7</v>
      </c>
      <c r="D520" s="38" t="s">
        <v>283</v>
      </c>
      <c r="E520" s="38" t="s">
        <v>1282</v>
      </c>
      <c r="F520" s="38" t="s">
        <v>1743</v>
      </c>
      <c r="G520" s="38" t="s">
        <v>286</v>
      </c>
      <c r="H520" s="38" t="s">
        <v>1744</v>
      </c>
      <c r="I520" s="38" t="s">
        <v>1745</v>
      </c>
      <c r="J520" s="38" t="s">
        <v>289</v>
      </c>
      <c r="K520" s="140" t="s">
        <v>1701</v>
      </c>
      <c r="L520" s="140"/>
      <c r="M520" s="38" t="s">
        <v>14</v>
      </c>
      <c r="N520" s="140" t="s">
        <v>1746</v>
      </c>
      <c r="O520" s="140"/>
      <c r="P520" s="38" t="s">
        <v>1701</v>
      </c>
      <c r="Q520" s="140" t="s">
        <v>14</v>
      </c>
      <c r="R520" s="140"/>
      <c r="S520" s="38" t="s">
        <v>1747</v>
      </c>
      <c r="T520" s="38" t="s">
        <v>14</v>
      </c>
    </row>
    <row r="521" spans="1:20" ht="41.4" thickBot="1">
      <c r="A521" s="38" t="s">
        <v>7</v>
      </c>
      <c r="B521" s="38" t="s">
        <v>282</v>
      </c>
      <c r="C521" s="38">
        <v>13</v>
      </c>
      <c r="D521" s="38" t="s">
        <v>283</v>
      </c>
      <c r="E521" s="38" t="s">
        <v>302</v>
      </c>
      <c r="F521" s="38" t="s">
        <v>1128</v>
      </c>
      <c r="G521" s="38" t="s">
        <v>286</v>
      </c>
      <c r="H521" s="38" t="s">
        <v>1129</v>
      </c>
      <c r="I521" s="38" t="s">
        <v>1130</v>
      </c>
      <c r="J521" s="38" t="s">
        <v>343</v>
      </c>
      <c r="K521" s="140" t="s">
        <v>845</v>
      </c>
      <c r="L521" s="140"/>
      <c r="M521" s="38" t="s">
        <v>2520</v>
      </c>
      <c r="N521" s="140" t="s">
        <v>13</v>
      </c>
      <c r="O521" s="140"/>
      <c r="P521" s="38" t="s">
        <v>1131</v>
      </c>
      <c r="Q521" s="140" t="s">
        <v>14</v>
      </c>
      <c r="R521" s="140"/>
      <c r="S521" s="38" t="s">
        <v>1132</v>
      </c>
      <c r="T521" s="38" t="s">
        <v>310</v>
      </c>
    </row>
    <row r="522" spans="1:20" ht="31.2" thickBot="1">
      <c r="A522" s="38" t="s">
        <v>7</v>
      </c>
      <c r="B522" s="38" t="s">
        <v>282</v>
      </c>
      <c r="C522" s="38">
        <v>40</v>
      </c>
      <c r="D522" s="38" t="s">
        <v>283</v>
      </c>
      <c r="E522" s="38" t="s">
        <v>1072</v>
      </c>
      <c r="F522" s="38" t="s">
        <v>1073</v>
      </c>
      <c r="G522" s="38" t="s">
        <v>304</v>
      </c>
      <c r="H522" s="38" t="s">
        <v>1074</v>
      </c>
      <c r="I522" s="38" t="s">
        <v>1075</v>
      </c>
      <c r="J522" s="38" t="s">
        <v>289</v>
      </c>
      <c r="K522" s="140" t="s">
        <v>469</v>
      </c>
      <c r="L522" s="140"/>
      <c r="M522" s="38" t="s">
        <v>14</v>
      </c>
      <c r="N522" s="140" t="s">
        <v>1076</v>
      </c>
      <c r="O522" s="140"/>
      <c r="P522" s="38" t="s">
        <v>309</v>
      </c>
      <c r="Q522" s="140" t="s">
        <v>309</v>
      </c>
      <c r="R522" s="140"/>
      <c r="S522" s="38" t="s">
        <v>309</v>
      </c>
      <c r="T522" s="38" t="s">
        <v>14</v>
      </c>
    </row>
    <row r="523" spans="1:20" ht="41.4" thickBot="1">
      <c r="A523" s="38" t="s">
        <v>7</v>
      </c>
      <c r="B523" s="38" t="s">
        <v>282</v>
      </c>
      <c r="C523" s="38">
        <v>7</v>
      </c>
      <c r="D523" s="38" t="s">
        <v>283</v>
      </c>
      <c r="E523" s="38" t="s">
        <v>2611</v>
      </c>
      <c r="F523" s="38" t="s">
        <v>2612</v>
      </c>
      <c r="G523" s="38" t="s">
        <v>386</v>
      </c>
      <c r="H523" s="38" t="s">
        <v>2613</v>
      </c>
      <c r="I523" s="38" t="s">
        <v>2614</v>
      </c>
      <c r="J523" s="38" t="s">
        <v>289</v>
      </c>
      <c r="K523" s="140" t="s">
        <v>540</v>
      </c>
      <c r="L523" s="140"/>
      <c r="M523" s="38" t="s">
        <v>2542</v>
      </c>
      <c r="N523" s="140" t="s">
        <v>13</v>
      </c>
      <c r="O523" s="140"/>
      <c r="P523" s="38" t="s">
        <v>309</v>
      </c>
      <c r="Q523" s="140" t="s">
        <v>309</v>
      </c>
      <c r="R523" s="140"/>
      <c r="S523" s="38" t="s">
        <v>309</v>
      </c>
      <c r="T523" s="38" t="s">
        <v>310</v>
      </c>
    </row>
    <row r="524" spans="1:20" ht="31.2" thickBot="1">
      <c r="A524" s="38" t="s">
        <v>7</v>
      </c>
      <c r="B524" s="38" t="s">
        <v>282</v>
      </c>
      <c r="C524" s="38">
        <v>7</v>
      </c>
      <c r="D524" s="38" t="s">
        <v>283</v>
      </c>
      <c r="E524" s="38" t="s">
        <v>1282</v>
      </c>
      <c r="F524" s="38" t="s">
        <v>2234</v>
      </c>
      <c r="G524" s="38" t="s">
        <v>304</v>
      </c>
      <c r="H524" s="38" t="s">
        <v>2235</v>
      </c>
      <c r="I524" s="38" t="s">
        <v>2236</v>
      </c>
      <c r="J524" s="38" t="s">
        <v>289</v>
      </c>
      <c r="K524" s="140" t="s">
        <v>1701</v>
      </c>
      <c r="L524" s="140"/>
      <c r="M524" s="38" t="s">
        <v>14</v>
      </c>
      <c r="N524" s="140" t="s">
        <v>2237</v>
      </c>
      <c r="O524" s="140"/>
      <c r="P524" s="38" t="s">
        <v>309</v>
      </c>
      <c r="Q524" s="140" t="s">
        <v>309</v>
      </c>
      <c r="R524" s="140"/>
      <c r="S524" s="38" t="s">
        <v>309</v>
      </c>
      <c r="T524" s="38" t="s">
        <v>14</v>
      </c>
    </row>
    <row r="525" spans="1:20" ht="31.2" thickBot="1">
      <c r="A525" s="38" t="s">
        <v>7</v>
      </c>
      <c r="B525" s="38" t="s">
        <v>282</v>
      </c>
      <c r="C525" s="38">
        <v>39</v>
      </c>
      <c r="D525" s="38" t="s">
        <v>283</v>
      </c>
      <c r="E525" s="38" t="s">
        <v>754</v>
      </c>
      <c r="F525" s="38" t="s">
        <v>2181</v>
      </c>
      <c r="G525" s="38" t="s">
        <v>286</v>
      </c>
      <c r="H525" s="38" t="s">
        <v>2182</v>
      </c>
      <c r="I525" s="38" t="s">
        <v>2183</v>
      </c>
      <c r="J525" s="38" t="s">
        <v>289</v>
      </c>
      <c r="K525" s="140" t="s">
        <v>434</v>
      </c>
      <c r="L525" s="140"/>
      <c r="M525" s="38" t="s">
        <v>14</v>
      </c>
      <c r="N525" s="140" t="s">
        <v>833</v>
      </c>
      <c r="O525" s="140"/>
      <c r="P525" s="38" t="s">
        <v>434</v>
      </c>
      <c r="Q525" s="140" t="s">
        <v>14</v>
      </c>
      <c r="R525" s="140"/>
      <c r="S525" s="38" t="s">
        <v>2184</v>
      </c>
      <c r="T525" s="38" t="s">
        <v>14</v>
      </c>
    </row>
    <row r="526" spans="1:20" ht="31.2" thickBot="1">
      <c r="A526" s="38" t="s">
        <v>7</v>
      </c>
      <c r="B526" s="38" t="s">
        <v>282</v>
      </c>
      <c r="C526" s="38">
        <v>2</v>
      </c>
      <c r="D526" s="38" t="s">
        <v>283</v>
      </c>
      <c r="E526" s="38" t="s">
        <v>956</v>
      </c>
      <c r="F526" s="38" t="s">
        <v>957</v>
      </c>
      <c r="G526" s="38" t="s">
        <v>386</v>
      </c>
      <c r="H526" s="38" t="s">
        <v>958</v>
      </c>
      <c r="I526" s="38" t="s">
        <v>959</v>
      </c>
      <c r="J526" s="38" t="s">
        <v>343</v>
      </c>
      <c r="K526" s="140" t="s">
        <v>325</v>
      </c>
      <c r="L526" s="140"/>
      <c r="M526" s="38" t="s">
        <v>14</v>
      </c>
      <c r="N526" s="140" t="s">
        <v>915</v>
      </c>
      <c r="O526" s="140"/>
      <c r="P526" s="38" t="s">
        <v>309</v>
      </c>
      <c r="Q526" s="140" t="s">
        <v>309</v>
      </c>
      <c r="R526" s="140"/>
      <c r="S526" s="38" t="s">
        <v>309</v>
      </c>
      <c r="T526" s="38" t="s">
        <v>14</v>
      </c>
    </row>
    <row r="527" spans="1:20" ht="31.2" thickBot="1">
      <c r="A527" s="38" t="s">
        <v>7</v>
      </c>
      <c r="B527" s="38" t="s">
        <v>282</v>
      </c>
      <c r="C527" s="38">
        <v>17</v>
      </c>
      <c r="D527" s="38" t="s">
        <v>283</v>
      </c>
      <c r="E527" s="38" t="s">
        <v>850</v>
      </c>
      <c r="F527" s="38" t="s">
        <v>1537</v>
      </c>
      <c r="G527" s="38" t="s">
        <v>286</v>
      </c>
      <c r="H527" s="38" t="s">
        <v>1538</v>
      </c>
      <c r="I527" s="38" t="s">
        <v>1539</v>
      </c>
      <c r="J527" s="38" t="s">
        <v>289</v>
      </c>
      <c r="K527" s="140" t="s">
        <v>469</v>
      </c>
      <c r="L527" s="140"/>
      <c r="M527" s="38" t="s">
        <v>14</v>
      </c>
      <c r="N527" s="140" t="s">
        <v>1540</v>
      </c>
      <c r="O527" s="140"/>
      <c r="P527" s="38" t="s">
        <v>382</v>
      </c>
      <c r="Q527" s="140" t="s">
        <v>14</v>
      </c>
      <c r="R527" s="140"/>
      <c r="S527" s="38" t="s">
        <v>1541</v>
      </c>
      <c r="T527" s="38" t="s">
        <v>14</v>
      </c>
    </row>
    <row r="528" spans="1:20" ht="31.2" thickBot="1">
      <c r="A528" s="38" t="s">
        <v>7</v>
      </c>
      <c r="B528" s="38" t="s">
        <v>282</v>
      </c>
      <c r="C528" s="38">
        <v>22</v>
      </c>
      <c r="D528" s="38" t="s">
        <v>283</v>
      </c>
      <c r="E528" s="38" t="s">
        <v>788</v>
      </c>
      <c r="F528" s="38" t="s">
        <v>1267</v>
      </c>
      <c r="G528" s="38" t="s">
        <v>304</v>
      </c>
      <c r="H528" s="38" t="s">
        <v>1268</v>
      </c>
      <c r="I528" s="38" t="s">
        <v>1269</v>
      </c>
      <c r="J528" s="38" t="s">
        <v>289</v>
      </c>
      <c r="K528" s="140" t="s">
        <v>554</v>
      </c>
      <c r="L528" s="140"/>
      <c r="M528" s="38" t="s">
        <v>14</v>
      </c>
      <c r="N528" s="140" t="s">
        <v>763</v>
      </c>
      <c r="O528" s="140"/>
      <c r="P528" s="38" t="s">
        <v>309</v>
      </c>
      <c r="Q528" s="140" t="s">
        <v>309</v>
      </c>
      <c r="R528" s="140"/>
      <c r="S528" s="38" t="s">
        <v>309</v>
      </c>
      <c r="T528" s="38" t="s">
        <v>14</v>
      </c>
    </row>
    <row r="529" spans="1:20" ht="31.2" thickBot="1">
      <c r="A529" s="38" t="s">
        <v>7</v>
      </c>
      <c r="B529" s="38" t="s">
        <v>282</v>
      </c>
      <c r="C529" s="38">
        <v>30</v>
      </c>
      <c r="D529" s="38" t="s">
        <v>283</v>
      </c>
      <c r="E529" s="38" t="s">
        <v>619</v>
      </c>
      <c r="F529" s="38" t="s">
        <v>1530</v>
      </c>
      <c r="G529" s="38" t="s">
        <v>386</v>
      </c>
      <c r="H529" s="38" t="s">
        <v>1531</v>
      </c>
      <c r="I529" s="38" t="s">
        <v>1532</v>
      </c>
      <c r="J529" s="38" t="s">
        <v>289</v>
      </c>
      <c r="K529" s="140" t="s">
        <v>446</v>
      </c>
      <c r="L529" s="140"/>
      <c r="M529" s="38" t="s">
        <v>14</v>
      </c>
      <c r="N529" s="140" t="s">
        <v>735</v>
      </c>
      <c r="O529" s="140"/>
      <c r="P529" s="38" t="s">
        <v>309</v>
      </c>
      <c r="Q529" s="140" t="s">
        <v>309</v>
      </c>
      <c r="R529" s="140"/>
      <c r="S529" s="38" t="s">
        <v>309</v>
      </c>
      <c r="T529" s="38" t="s">
        <v>14</v>
      </c>
    </row>
    <row r="530" spans="1:20" ht="31.2" thickBot="1">
      <c r="A530" s="38" t="s">
        <v>7</v>
      </c>
      <c r="B530" s="38" t="s">
        <v>282</v>
      </c>
      <c r="C530" s="38">
        <v>1</v>
      </c>
      <c r="D530" s="38" t="s">
        <v>283</v>
      </c>
      <c r="E530" s="38" t="s">
        <v>730</v>
      </c>
      <c r="F530" s="38" t="s">
        <v>731</v>
      </c>
      <c r="G530" s="38" t="s">
        <v>386</v>
      </c>
      <c r="H530" s="38" t="s">
        <v>732</v>
      </c>
      <c r="I530" s="38" t="s">
        <v>733</v>
      </c>
      <c r="J530" s="38" t="s">
        <v>289</v>
      </c>
      <c r="K530" s="140" t="s">
        <v>734</v>
      </c>
      <c r="L530" s="140"/>
      <c r="M530" s="38" t="s">
        <v>14</v>
      </c>
      <c r="N530" s="140" t="s">
        <v>735</v>
      </c>
      <c r="O530" s="140"/>
      <c r="P530" s="38" t="s">
        <v>309</v>
      </c>
      <c r="Q530" s="140" t="s">
        <v>309</v>
      </c>
      <c r="R530" s="140"/>
      <c r="S530" s="38" t="s">
        <v>309</v>
      </c>
      <c r="T530" s="38" t="s">
        <v>14</v>
      </c>
    </row>
    <row r="531" spans="1:20" ht="31.2" thickBot="1">
      <c r="A531" s="38" t="s">
        <v>7</v>
      </c>
      <c r="B531" s="38" t="s">
        <v>282</v>
      </c>
      <c r="C531" s="38">
        <v>6</v>
      </c>
      <c r="D531" s="38" t="s">
        <v>283</v>
      </c>
      <c r="E531" s="38" t="s">
        <v>561</v>
      </c>
      <c r="F531" s="38" t="s">
        <v>1561</v>
      </c>
      <c r="G531" s="38" t="s">
        <v>386</v>
      </c>
      <c r="H531" s="38" t="s">
        <v>1562</v>
      </c>
      <c r="I531" s="38" t="s">
        <v>1563</v>
      </c>
      <c r="J531" s="38" t="s">
        <v>289</v>
      </c>
      <c r="K531" s="140" t="s">
        <v>469</v>
      </c>
      <c r="L531" s="140"/>
      <c r="M531" s="38" t="s">
        <v>14</v>
      </c>
      <c r="N531" s="140" t="s">
        <v>1564</v>
      </c>
      <c r="O531" s="140"/>
      <c r="P531" s="38" t="s">
        <v>309</v>
      </c>
      <c r="Q531" s="140" t="s">
        <v>309</v>
      </c>
      <c r="R531" s="140"/>
      <c r="S531" s="38" t="s">
        <v>309</v>
      </c>
      <c r="T531" s="38" t="s">
        <v>14</v>
      </c>
    </row>
    <row r="532" spans="1:20" ht="31.2" thickBot="1">
      <c r="A532" s="38" t="s">
        <v>7</v>
      </c>
      <c r="B532" s="38" t="s">
        <v>282</v>
      </c>
      <c r="C532" s="38">
        <v>38</v>
      </c>
      <c r="D532" s="38" t="s">
        <v>283</v>
      </c>
      <c r="E532" s="38" t="s">
        <v>1195</v>
      </c>
      <c r="F532" s="38" t="s">
        <v>2006</v>
      </c>
      <c r="G532" s="38" t="s">
        <v>304</v>
      </c>
      <c r="H532" s="38" t="s">
        <v>2007</v>
      </c>
      <c r="I532" s="38" t="s">
        <v>2008</v>
      </c>
      <c r="J532" s="38" t="s">
        <v>289</v>
      </c>
      <c r="K532" s="140" t="s">
        <v>469</v>
      </c>
      <c r="L532" s="140"/>
      <c r="M532" s="38" t="s">
        <v>14</v>
      </c>
      <c r="N532" s="140" t="s">
        <v>1697</v>
      </c>
      <c r="O532" s="140"/>
      <c r="P532" s="38" t="s">
        <v>309</v>
      </c>
      <c r="Q532" s="140" t="s">
        <v>309</v>
      </c>
      <c r="R532" s="140"/>
      <c r="S532" s="38" t="s">
        <v>309</v>
      </c>
      <c r="T532" s="38" t="s">
        <v>14</v>
      </c>
    </row>
  </sheetData>
  <mergeCells count="1596">
    <mergeCell ref="K5:L5"/>
    <mergeCell ref="N5:O5"/>
    <mergeCell ref="Q5:R5"/>
    <mergeCell ref="K6:L6"/>
    <mergeCell ref="N6:O6"/>
    <mergeCell ref="Q6:R6"/>
    <mergeCell ref="K3:L3"/>
    <mergeCell ref="N3:O3"/>
    <mergeCell ref="Q3:R3"/>
    <mergeCell ref="K4:L4"/>
    <mergeCell ref="N4:O4"/>
    <mergeCell ref="Q4:R4"/>
    <mergeCell ref="K1:L1"/>
    <mergeCell ref="N1:O1"/>
    <mergeCell ref="Q1:R1"/>
    <mergeCell ref="K2:L2"/>
    <mergeCell ref="N2:O2"/>
    <mergeCell ref="Q2:R2"/>
    <mergeCell ref="K11:L11"/>
    <mergeCell ref="N11:O11"/>
    <mergeCell ref="Q11:R11"/>
    <mergeCell ref="K12:L12"/>
    <mergeCell ref="N12:O12"/>
    <mergeCell ref="Q12:R12"/>
    <mergeCell ref="K9:L9"/>
    <mergeCell ref="N9:O9"/>
    <mergeCell ref="Q9:R9"/>
    <mergeCell ref="K10:L10"/>
    <mergeCell ref="N10:O10"/>
    <mergeCell ref="Q10:R10"/>
    <mergeCell ref="K7:L7"/>
    <mergeCell ref="N7:O7"/>
    <mergeCell ref="Q7:R7"/>
    <mergeCell ref="K8:L8"/>
    <mergeCell ref="N8:O8"/>
    <mergeCell ref="Q8:R8"/>
    <mergeCell ref="K17:L17"/>
    <mergeCell ref="N17:O17"/>
    <mergeCell ref="Q17:R17"/>
    <mergeCell ref="K18:L18"/>
    <mergeCell ref="N18:O18"/>
    <mergeCell ref="Q18:R18"/>
    <mergeCell ref="K15:L15"/>
    <mergeCell ref="N15:O15"/>
    <mergeCell ref="Q15:R15"/>
    <mergeCell ref="K16:L16"/>
    <mergeCell ref="N16:O16"/>
    <mergeCell ref="Q16:R16"/>
    <mergeCell ref="K13:L13"/>
    <mergeCell ref="N13:O13"/>
    <mergeCell ref="Q13:R13"/>
    <mergeCell ref="K14:L14"/>
    <mergeCell ref="N14:O14"/>
    <mergeCell ref="Q14:R14"/>
    <mergeCell ref="K23:L23"/>
    <mergeCell ref="N23:O23"/>
    <mergeCell ref="Q23:R23"/>
    <mergeCell ref="K24:L24"/>
    <mergeCell ref="N24:O24"/>
    <mergeCell ref="Q24:R24"/>
    <mergeCell ref="K21:L21"/>
    <mergeCell ref="N21:O21"/>
    <mergeCell ref="Q21:R21"/>
    <mergeCell ref="K22:L22"/>
    <mergeCell ref="N22:O22"/>
    <mergeCell ref="Q22:R22"/>
    <mergeCell ref="K19:L19"/>
    <mergeCell ref="N19:O19"/>
    <mergeCell ref="Q19:R19"/>
    <mergeCell ref="K20:L20"/>
    <mergeCell ref="N20:O20"/>
    <mergeCell ref="Q20:R20"/>
    <mergeCell ref="K29:L29"/>
    <mergeCell ref="N29:O29"/>
    <mergeCell ref="Q29:R29"/>
    <mergeCell ref="K30:L30"/>
    <mergeCell ref="N30:O30"/>
    <mergeCell ref="Q30:R30"/>
    <mergeCell ref="K27:L27"/>
    <mergeCell ref="N27:O27"/>
    <mergeCell ref="Q27:R27"/>
    <mergeCell ref="K28:L28"/>
    <mergeCell ref="N28:O28"/>
    <mergeCell ref="Q28:R28"/>
    <mergeCell ref="K25:L25"/>
    <mergeCell ref="N25:O25"/>
    <mergeCell ref="Q25:R25"/>
    <mergeCell ref="K26:L26"/>
    <mergeCell ref="N26:O26"/>
    <mergeCell ref="Q26:R26"/>
    <mergeCell ref="K35:L35"/>
    <mergeCell ref="N35:O35"/>
    <mergeCell ref="Q35:R35"/>
    <mergeCell ref="K36:L36"/>
    <mergeCell ref="N36:O36"/>
    <mergeCell ref="Q36:R36"/>
    <mergeCell ref="K33:L33"/>
    <mergeCell ref="N33:O33"/>
    <mergeCell ref="Q33:R33"/>
    <mergeCell ref="K34:L34"/>
    <mergeCell ref="N34:O34"/>
    <mergeCell ref="Q34:R34"/>
    <mergeCell ref="K31:L31"/>
    <mergeCell ref="N31:O31"/>
    <mergeCell ref="Q31:R31"/>
    <mergeCell ref="K32:L32"/>
    <mergeCell ref="N32:O32"/>
    <mergeCell ref="Q32:R32"/>
    <mergeCell ref="K41:L41"/>
    <mergeCell ref="N41:O41"/>
    <mergeCell ref="Q41:R41"/>
    <mergeCell ref="K42:L42"/>
    <mergeCell ref="N42:O42"/>
    <mergeCell ref="Q42:R42"/>
    <mergeCell ref="K39:L39"/>
    <mergeCell ref="N39:O39"/>
    <mergeCell ref="Q39:R39"/>
    <mergeCell ref="K40:L40"/>
    <mergeCell ref="N40:O40"/>
    <mergeCell ref="Q40:R40"/>
    <mergeCell ref="K37:L37"/>
    <mergeCell ref="N37:O37"/>
    <mergeCell ref="Q37:R37"/>
    <mergeCell ref="K38:L38"/>
    <mergeCell ref="N38:O38"/>
    <mergeCell ref="Q38:R38"/>
    <mergeCell ref="K47:L47"/>
    <mergeCell ref="N47:O47"/>
    <mergeCell ref="Q47:R47"/>
    <mergeCell ref="K48:L48"/>
    <mergeCell ref="N48:O48"/>
    <mergeCell ref="Q48:R48"/>
    <mergeCell ref="K45:L45"/>
    <mergeCell ref="N45:O45"/>
    <mergeCell ref="Q45:R45"/>
    <mergeCell ref="K46:L46"/>
    <mergeCell ref="N46:O46"/>
    <mergeCell ref="Q46:R46"/>
    <mergeCell ref="K43:L43"/>
    <mergeCell ref="N43:O43"/>
    <mergeCell ref="Q43:R43"/>
    <mergeCell ref="K44:L44"/>
    <mergeCell ref="N44:O44"/>
    <mergeCell ref="Q44:R44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49:L49"/>
    <mergeCell ref="N49:O49"/>
    <mergeCell ref="Q49:R49"/>
    <mergeCell ref="K50:L50"/>
    <mergeCell ref="N50:O50"/>
    <mergeCell ref="Q50:R50"/>
    <mergeCell ref="K59:L59"/>
    <mergeCell ref="N59:O59"/>
    <mergeCell ref="Q59:R59"/>
    <mergeCell ref="K60:L60"/>
    <mergeCell ref="N60:O60"/>
    <mergeCell ref="Q60:R60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5:L65"/>
    <mergeCell ref="N65:O65"/>
    <mergeCell ref="Q65:R65"/>
    <mergeCell ref="K66:L66"/>
    <mergeCell ref="N66:O66"/>
    <mergeCell ref="Q66:R66"/>
    <mergeCell ref="K63:L63"/>
    <mergeCell ref="N63:O63"/>
    <mergeCell ref="Q63:R63"/>
    <mergeCell ref="K64:L64"/>
    <mergeCell ref="N64:O64"/>
    <mergeCell ref="Q64:R64"/>
    <mergeCell ref="K61:L61"/>
    <mergeCell ref="N61:O61"/>
    <mergeCell ref="Q61:R61"/>
    <mergeCell ref="K62:L62"/>
    <mergeCell ref="N62:O62"/>
    <mergeCell ref="Q62:R62"/>
    <mergeCell ref="K71:L71"/>
    <mergeCell ref="N71:O71"/>
    <mergeCell ref="Q71:R71"/>
    <mergeCell ref="K72:L72"/>
    <mergeCell ref="N72:O72"/>
    <mergeCell ref="Q72:R72"/>
    <mergeCell ref="K69:L69"/>
    <mergeCell ref="N69:O69"/>
    <mergeCell ref="Q69:R69"/>
    <mergeCell ref="K70:L70"/>
    <mergeCell ref="N70:O70"/>
    <mergeCell ref="Q70:R70"/>
    <mergeCell ref="K67:L67"/>
    <mergeCell ref="N67:O67"/>
    <mergeCell ref="Q67:R67"/>
    <mergeCell ref="K68:L68"/>
    <mergeCell ref="N68:O68"/>
    <mergeCell ref="Q68:R68"/>
    <mergeCell ref="K77:L77"/>
    <mergeCell ref="N77:O77"/>
    <mergeCell ref="Q77:R77"/>
    <mergeCell ref="K78:L78"/>
    <mergeCell ref="N78:O78"/>
    <mergeCell ref="Q78:R78"/>
    <mergeCell ref="K75:L75"/>
    <mergeCell ref="N75:O75"/>
    <mergeCell ref="Q75:R75"/>
    <mergeCell ref="K76:L76"/>
    <mergeCell ref="N76:O76"/>
    <mergeCell ref="Q76:R76"/>
    <mergeCell ref="K73:L73"/>
    <mergeCell ref="N73:O73"/>
    <mergeCell ref="Q73:R73"/>
    <mergeCell ref="K74:L74"/>
    <mergeCell ref="N74:O74"/>
    <mergeCell ref="Q74:R74"/>
    <mergeCell ref="K83:L83"/>
    <mergeCell ref="N83:O83"/>
    <mergeCell ref="Q83:R83"/>
    <mergeCell ref="K84:L84"/>
    <mergeCell ref="N84:O84"/>
    <mergeCell ref="Q84:R84"/>
    <mergeCell ref="K81:L81"/>
    <mergeCell ref="N81:O81"/>
    <mergeCell ref="Q81:R81"/>
    <mergeCell ref="K82:L82"/>
    <mergeCell ref="N82:O82"/>
    <mergeCell ref="Q82:R82"/>
    <mergeCell ref="K79:L79"/>
    <mergeCell ref="N79:O79"/>
    <mergeCell ref="Q79:R79"/>
    <mergeCell ref="K80:L80"/>
    <mergeCell ref="N80:O80"/>
    <mergeCell ref="Q80:R80"/>
    <mergeCell ref="K89:L89"/>
    <mergeCell ref="N89:O89"/>
    <mergeCell ref="Q89:R89"/>
    <mergeCell ref="K90:L90"/>
    <mergeCell ref="N90:O90"/>
    <mergeCell ref="Q90:R90"/>
    <mergeCell ref="K87:L87"/>
    <mergeCell ref="N87:O87"/>
    <mergeCell ref="Q87:R87"/>
    <mergeCell ref="K88:L88"/>
    <mergeCell ref="N88:O88"/>
    <mergeCell ref="Q88:R88"/>
    <mergeCell ref="K85:L85"/>
    <mergeCell ref="N85:O85"/>
    <mergeCell ref="Q85:R85"/>
    <mergeCell ref="K86:L86"/>
    <mergeCell ref="N86:O86"/>
    <mergeCell ref="Q86:R86"/>
    <mergeCell ref="K95:L95"/>
    <mergeCell ref="N95:O95"/>
    <mergeCell ref="Q95:R95"/>
    <mergeCell ref="K96:L96"/>
    <mergeCell ref="N96:O96"/>
    <mergeCell ref="Q96:R96"/>
    <mergeCell ref="K93:L93"/>
    <mergeCell ref="N93:O93"/>
    <mergeCell ref="Q93:R93"/>
    <mergeCell ref="K94:L94"/>
    <mergeCell ref="N94:O94"/>
    <mergeCell ref="Q94:R94"/>
    <mergeCell ref="K91:L91"/>
    <mergeCell ref="N91:O91"/>
    <mergeCell ref="Q91:R91"/>
    <mergeCell ref="K92:L92"/>
    <mergeCell ref="N92:O92"/>
    <mergeCell ref="Q92:R92"/>
    <mergeCell ref="K101:L101"/>
    <mergeCell ref="N101:O101"/>
    <mergeCell ref="Q101:R101"/>
    <mergeCell ref="K102:L102"/>
    <mergeCell ref="N102:O102"/>
    <mergeCell ref="Q102:R102"/>
    <mergeCell ref="K99:L99"/>
    <mergeCell ref="N99:O99"/>
    <mergeCell ref="Q99:R99"/>
    <mergeCell ref="K100:L100"/>
    <mergeCell ref="N100:O100"/>
    <mergeCell ref="Q100:R100"/>
    <mergeCell ref="K97:L97"/>
    <mergeCell ref="N97:O97"/>
    <mergeCell ref="Q97:R97"/>
    <mergeCell ref="K98:L98"/>
    <mergeCell ref="N98:O98"/>
    <mergeCell ref="Q98:R98"/>
    <mergeCell ref="K107:L107"/>
    <mergeCell ref="N107:O107"/>
    <mergeCell ref="Q107:R107"/>
    <mergeCell ref="K108:L108"/>
    <mergeCell ref="N108:O108"/>
    <mergeCell ref="Q108:R108"/>
    <mergeCell ref="K105:L105"/>
    <mergeCell ref="N105:O105"/>
    <mergeCell ref="Q105:R105"/>
    <mergeCell ref="K106:L106"/>
    <mergeCell ref="N106:O106"/>
    <mergeCell ref="Q106:R106"/>
    <mergeCell ref="K103:L103"/>
    <mergeCell ref="N103:O103"/>
    <mergeCell ref="Q103:R103"/>
    <mergeCell ref="K104:L104"/>
    <mergeCell ref="N104:O104"/>
    <mergeCell ref="Q104:R104"/>
    <mergeCell ref="K113:L113"/>
    <mergeCell ref="N113:O113"/>
    <mergeCell ref="Q113:R113"/>
    <mergeCell ref="K114:L114"/>
    <mergeCell ref="N114:O114"/>
    <mergeCell ref="Q114:R114"/>
    <mergeCell ref="K111:L111"/>
    <mergeCell ref="N111:O111"/>
    <mergeCell ref="Q111:R111"/>
    <mergeCell ref="K112:L112"/>
    <mergeCell ref="N112:O112"/>
    <mergeCell ref="Q112:R112"/>
    <mergeCell ref="K109:L109"/>
    <mergeCell ref="N109:O109"/>
    <mergeCell ref="Q109:R109"/>
    <mergeCell ref="K110:L110"/>
    <mergeCell ref="N110:O110"/>
    <mergeCell ref="Q110:R110"/>
    <mergeCell ref="K119:L119"/>
    <mergeCell ref="N119:O119"/>
    <mergeCell ref="Q119:R119"/>
    <mergeCell ref="K120:L120"/>
    <mergeCell ref="N120:O120"/>
    <mergeCell ref="Q120:R120"/>
    <mergeCell ref="K117:L117"/>
    <mergeCell ref="N117:O117"/>
    <mergeCell ref="Q117:R117"/>
    <mergeCell ref="K118:L118"/>
    <mergeCell ref="N118:O118"/>
    <mergeCell ref="Q118:R118"/>
    <mergeCell ref="K115:L115"/>
    <mergeCell ref="N115:O115"/>
    <mergeCell ref="Q115:R115"/>
    <mergeCell ref="K116:L116"/>
    <mergeCell ref="N116:O116"/>
    <mergeCell ref="Q116:R116"/>
    <mergeCell ref="K125:L125"/>
    <mergeCell ref="N125:O125"/>
    <mergeCell ref="Q125:R125"/>
    <mergeCell ref="K126:L126"/>
    <mergeCell ref="N126:O126"/>
    <mergeCell ref="Q126:R126"/>
    <mergeCell ref="K123:L123"/>
    <mergeCell ref="N123:O123"/>
    <mergeCell ref="Q123:R123"/>
    <mergeCell ref="K124:L124"/>
    <mergeCell ref="N124:O124"/>
    <mergeCell ref="Q124:R124"/>
    <mergeCell ref="K121:L121"/>
    <mergeCell ref="N121:O121"/>
    <mergeCell ref="Q121:R121"/>
    <mergeCell ref="K122:L122"/>
    <mergeCell ref="N122:O122"/>
    <mergeCell ref="Q122:R122"/>
    <mergeCell ref="K131:L131"/>
    <mergeCell ref="N131:O131"/>
    <mergeCell ref="Q131:R131"/>
    <mergeCell ref="K132:L132"/>
    <mergeCell ref="N132:O132"/>
    <mergeCell ref="Q132:R132"/>
    <mergeCell ref="K129:L129"/>
    <mergeCell ref="N129:O129"/>
    <mergeCell ref="Q129:R129"/>
    <mergeCell ref="K130:L130"/>
    <mergeCell ref="N130:O130"/>
    <mergeCell ref="Q130:R130"/>
    <mergeCell ref="K127:L127"/>
    <mergeCell ref="N127:O127"/>
    <mergeCell ref="Q127:R127"/>
    <mergeCell ref="K128:L128"/>
    <mergeCell ref="N128:O128"/>
    <mergeCell ref="Q128:R128"/>
    <mergeCell ref="K137:L137"/>
    <mergeCell ref="N137:O137"/>
    <mergeCell ref="Q137:R137"/>
    <mergeCell ref="K138:L138"/>
    <mergeCell ref="N138:O138"/>
    <mergeCell ref="Q138:R138"/>
    <mergeCell ref="K135:L135"/>
    <mergeCell ref="N135:O135"/>
    <mergeCell ref="Q135:R135"/>
    <mergeCell ref="K136:L136"/>
    <mergeCell ref="N136:O136"/>
    <mergeCell ref="Q136:R136"/>
    <mergeCell ref="K133:L133"/>
    <mergeCell ref="N133:O133"/>
    <mergeCell ref="Q133:R133"/>
    <mergeCell ref="K134:L134"/>
    <mergeCell ref="N134:O134"/>
    <mergeCell ref="Q134:R134"/>
    <mergeCell ref="K143:L143"/>
    <mergeCell ref="N143:O143"/>
    <mergeCell ref="Q143:R143"/>
    <mergeCell ref="K144:L144"/>
    <mergeCell ref="N144:O144"/>
    <mergeCell ref="Q144:R144"/>
    <mergeCell ref="K141:L141"/>
    <mergeCell ref="N141:O141"/>
    <mergeCell ref="Q141:R141"/>
    <mergeCell ref="K142:L142"/>
    <mergeCell ref="N142:O142"/>
    <mergeCell ref="Q142:R142"/>
    <mergeCell ref="K139:L139"/>
    <mergeCell ref="N139:O139"/>
    <mergeCell ref="Q139:R139"/>
    <mergeCell ref="K140:L140"/>
    <mergeCell ref="N140:O140"/>
    <mergeCell ref="Q140:R140"/>
    <mergeCell ref="K149:L149"/>
    <mergeCell ref="N149:O149"/>
    <mergeCell ref="Q149:R149"/>
    <mergeCell ref="K150:L150"/>
    <mergeCell ref="N150:O150"/>
    <mergeCell ref="Q150:R150"/>
    <mergeCell ref="K147:L147"/>
    <mergeCell ref="N147:O147"/>
    <mergeCell ref="Q147:R147"/>
    <mergeCell ref="K148:L148"/>
    <mergeCell ref="N148:O148"/>
    <mergeCell ref="Q148:R148"/>
    <mergeCell ref="K145:L145"/>
    <mergeCell ref="N145:O145"/>
    <mergeCell ref="Q145:R145"/>
    <mergeCell ref="K146:L146"/>
    <mergeCell ref="N146:O146"/>
    <mergeCell ref="Q146:R146"/>
    <mergeCell ref="K155:L155"/>
    <mergeCell ref="N155:O155"/>
    <mergeCell ref="Q155:R155"/>
    <mergeCell ref="K156:L156"/>
    <mergeCell ref="N156:O156"/>
    <mergeCell ref="Q156:R156"/>
    <mergeCell ref="K153:L153"/>
    <mergeCell ref="N153:O153"/>
    <mergeCell ref="Q153:R153"/>
    <mergeCell ref="K154:L154"/>
    <mergeCell ref="N154:O154"/>
    <mergeCell ref="Q154:R154"/>
    <mergeCell ref="K151:L151"/>
    <mergeCell ref="N151:O151"/>
    <mergeCell ref="Q151:R151"/>
    <mergeCell ref="K152:L152"/>
    <mergeCell ref="N152:O152"/>
    <mergeCell ref="Q152:R152"/>
    <mergeCell ref="K161:L161"/>
    <mergeCell ref="N161:O161"/>
    <mergeCell ref="Q161:R161"/>
    <mergeCell ref="K162:L162"/>
    <mergeCell ref="N162:O162"/>
    <mergeCell ref="Q162:R162"/>
    <mergeCell ref="K159:L159"/>
    <mergeCell ref="N159:O159"/>
    <mergeCell ref="Q159:R159"/>
    <mergeCell ref="K160:L160"/>
    <mergeCell ref="N160:O160"/>
    <mergeCell ref="Q160:R160"/>
    <mergeCell ref="K157:L157"/>
    <mergeCell ref="N157:O157"/>
    <mergeCell ref="Q157:R157"/>
    <mergeCell ref="K158:L158"/>
    <mergeCell ref="N158:O158"/>
    <mergeCell ref="Q158:R158"/>
    <mergeCell ref="K167:L167"/>
    <mergeCell ref="N167:O167"/>
    <mergeCell ref="Q167:R167"/>
    <mergeCell ref="K168:L168"/>
    <mergeCell ref="N168:O168"/>
    <mergeCell ref="Q168:R168"/>
    <mergeCell ref="K165:L165"/>
    <mergeCell ref="N165:O165"/>
    <mergeCell ref="Q165:R165"/>
    <mergeCell ref="K166:L166"/>
    <mergeCell ref="N166:O166"/>
    <mergeCell ref="Q166:R166"/>
    <mergeCell ref="K163:L163"/>
    <mergeCell ref="N163:O163"/>
    <mergeCell ref="Q163:R163"/>
    <mergeCell ref="K164:L164"/>
    <mergeCell ref="N164:O164"/>
    <mergeCell ref="Q164:R164"/>
    <mergeCell ref="K173:L173"/>
    <mergeCell ref="N173:O173"/>
    <mergeCell ref="Q173:R173"/>
    <mergeCell ref="K174:L174"/>
    <mergeCell ref="N174:O174"/>
    <mergeCell ref="Q174:R174"/>
    <mergeCell ref="K171:L171"/>
    <mergeCell ref="N171:O171"/>
    <mergeCell ref="Q171:R171"/>
    <mergeCell ref="K172:L172"/>
    <mergeCell ref="N172:O172"/>
    <mergeCell ref="Q172:R172"/>
    <mergeCell ref="K169:L169"/>
    <mergeCell ref="N169:O169"/>
    <mergeCell ref="Q169:R169"/>
    <mergeCell ref="K170:L170"/>
    <mergeCell ref="N170:O170"/>
    <mergeCell ref="Q170:R170"/>
    <mergeCell ref="K179:L179"/>
    <mergeCell ref="N179:O179"/>
    <mergeCell ref="Q179:R179"/>
    <mergeCell ref="K180:L180"/>
    <mergeCell ref="N180:O180"/>
    <mergeCell ref="Q180:R180"/>
    <mergeCell ref="K177:L177"/>
    <mergeCell ref="N177:O177"/>
    <mergeCell ref="Q177:R177"/>
    <mergeCell ref="K178:L178"/>
    <mergeCell ref="N178:O178"/>
    <mergeCell ref="Q178:R178"/>
    <mergeCell ref="K175:L175"/>
    <mergeCell ref="N175:O175"/>
    <mergeCell ref="Q175:R175"/>
    <mergeCell ref="K176:L176"/>
    <mergeCell ref="N176:O176"/>
    <mergeCell ref="Q176:R176"/>
    <mergeCell ref="K185:L185"/>
    <mergeCell ref="N185:O185"/>
    <mergeCell ref="Q185:R185"/>
    <mergeCell ref="K186:L186"/>
    <mergeCell ref="N186:O186"/>
    <mergeCell ref="Q186:R186"/>
    <mergeCell ref="K183:L183"/>
    <mergeCell ref="N183:O183"/>
    <mergeCell ref="Q183:R183"/>
    <mergeCell ref="K184:L184"/>
    <mergeCell ref="N184:O184"/>
    <mergeCell ref="Q184:R184"/>
    <mergeCell ref="K181:L181"/>
    <mergeCell ref="N181:O181"/>
    <mergeCell ref="Q181:R181"/>
    <mergeCell ref="K182:L182"/>
    <mergeCell ref="N182:O182"/>
    <mergeCell ref="Q182:R182"/>
    <mergeCell ref="K191:L191"/>
    <mergeCell ref="N191:O191"/>
    <mergeCell ref="Q191:R191"/>
    <mergeCell ref="K192:L192"/>
    <mergeCell ref="N192:O192"/>
    <mergeCell ref="Q192:R192"/>
    <mergeCell ref="K189:L189"/>
    <mergeCell ref="N189:O189"/>
    <mergeCell ref="Q189:R189"/>
    <mergeCell ref="K190:L190"/>
    <mergeCell ref="N190:O190"/>
    <mergeCell ref="Q190:R190"/>
    <mergeCell ref="K187:L187"/>
    <mergeCell ref="N187:O187"/>
    <mergeCell ref="Q187:R187"/>
    <mergeCell ref="K188:L188"/>
    <mergeCell ref="N188:O188"/>
    <mergeCell ref="Q188:R188"/>
    <mergeCell ref="K197:L197"/>
    <mergeCell ref="N197:O197"/>
    <mergeCell ref="Q197:R197"/>
    <mergeCell ref="K198:L198"/>
    <mergeCell ref="N198:O198"/>
    <mergeCell ref="Q198:R198"/>
    <mergeCell ref="K195:L195"/>
    <mergeCell ref="N195:O195"/>
    <mergeCell ref="Q195:R195"/>
    <mergeCell ref="K196:L196"/>
    <mergeCell ref="N196:O196"/>
    <mergeCell ref="Q196:R196"/>
    <mergeCell ref="K193:L193"/>
    <mergeCell ref="N193:O193"/>
    <mergeCell ref="Q193:R193"/>
    <mergeCell ref="K194:L194"/>
    <mergeCell ref="N194:O194"/>
    <mergeCell ref="Q194:R194"/>
    <mergeCell ref="K203:L203"/>
    <mergeCell ref="N203:O203"/>
    <mergeCell ref="Q203:R203"/>
    <mergeCell ref="K204:L204"/>
    <mergeCell ref="N204:O204"/>
    <mergeCell ref="Q204:R204"/>
    <mergeCell ref="K201:L201"/>
    <mergeCell ref="N201:O201"/>
    <mergeCell ref="Q201:R201"/>
    <mergeCell ref="K202:L202"/>
    <mergeCell ref="N202:O202"/>
    <mergeCell ref="Q202:R202"/>
    <mergeCell ref="K199:L199"/>
    <mergeCell ref="N199:O199"/>
    <mergeCell ref="Q199:R199"/>
    <mergeCell ref="K200:L200"/>
    <mergeCell ref="N200:O200"/>
    <mergeCell ref="Q200:R200"/>
    <mergeCell ref="K209:L209"/>
    <mergeCell ref="N209:O209"/>
    <mergeCell ref="Q209:R209"/>
    <mergeCell ref="K210:L210"/>
    <mergeCell ref="N210:O210"/>
    <mergeCell ref="Q210:R210"/>
    <mergeCell ref="K207:L207"/>
    <mergeCell ref="N207:O207"/>
    <mergeCell ref="Q207:R207"/>
    <mergeCell ref="K208:L208"/>
    <mergeCell ref="N208:O208"/>
    <mergeCell ref="Q208:R208"/>
    <mergeCell ref="K205:L205"/>
    <mergeCell ref="N205:O205"/>
    <mergeCell ref="Q205:R205"/>
    <mergeCell ref="K206:L206"/>
    <mergeCell ref="N206:O206"/>
    <mergeCell ref="Q206:R206"/>
    <mergeCell ref="K215:L215"/>
    <mergeCell ref="N215:O215"/>
    <mergeCell ref="Q215:R215"/>
    <mergeCell ref="K216:L216"/>
    <mergeCell ref="N216:O216"/>
    <mergeCell ref="Q216:R216"/>
    <mergeCell ref="K213:L213"/>
    <mergeCell ref="N213:O213"/>
    <mergeCell ref="Q213:R213"/>
    <mergeCell ref="K214:L214"/>
    <mergeCell ref="N214:O214"/>
    <mergeCell ref="Q214:R214"/>
    <mergeCell ref="K211:L211"/>
    <mergeCell ref="N211:O211"/>
    <mergeCell ref="Q211:R211"/>
    <mergeCell ref="K212:L212"/>
    <mergeCell ref="N212:O212"/>
    <mergeCell ref="Q212:R212"/>
    <mergeCell ref="K221:L221"/>
    <mergeCell ref="N221:O221"/>
    <mergeCell ref="Q221:R221"/>
    <mergeCell ref="K222:L222"/>
    <mergeCell ref="N222:O222"/>
    <mergeCell ref="Q222:R222"/>
    <mergeCell ref="K219:L219"/>
    <mergeCell ref="N219:O219"/>
    <mergeCell ref="Q219:R219"/>
    <mergeCell ref="K220:L220"/>
    <mergeCell ref="N220:O220"/>
    <mergeCell ref="Q220:R220"/>
    <mergeCell ref="K217:L217"/>
    <mergeCell ref="N217:O217"/>
    <mergeCell ref="Q217:R217"/>
    <mergeCell ref="K218:L218"/>
    <mergeCell ref="N218:O218"/>
    <mergeCell ref="Q218:R218"/>
    <mergeCell ref="K227:L227"/>
    <mergeCell ref="N227:O227"/>
    <mergeCell ref="Q227:R227"/>
    <mergeCell ref="K228:L228"/>
    <mergeCell ref="N228:O228"/>
    <mergeCell ref="Q228:R228"/>
    <mergeCell ref="K225:L225"/>
    <mergeCell ref="N225:O225"/>
    <mergeCell ref="Q225:R225"/>
    <mergeCell ref="K226:L226"/>
    <mergeCell ref="N226:O226"/>
    <mergeCell ref="Q226:R226"/>
    <mergeCell ref="K223:L223"/>
    <mergeCell ref="N223:O223"/>
    <mergeCell ref="Q223:R223"/>
    <mergeCell ref="K224:L224"/>
    <mergeCell ref="N224:O224"/>
    <mergeCell ref="Q224:R224"/>
    <mergeCell ref="K233:L233"/>
    <mergeCell ref="N233:O233"/>
    <mergeCell ref="Q233:R233"/>
    <mergeCell ref="K234:L234"/>
    <mergeCell ref="N234:O234"/>
    <mergeCell ref="Q234:R234"/>
    <mergeCell ref="K231:L231"/>
    <mergeCell ref="N231:O231"/>
    <mergeCell ref="Q231:R231"/>
    <mergeCell ref="K232:L232"/>
    <mergeCell ref="N232:O232"/>
    <mergeCell ref="Q232:R232"/>
    <mergeCell ref="K229:L229"/>
    <mergeCell ref="N229:O229"/>
    <mergeCell ref="Q229:R229"/>
    <mergeCell ref="K230:L230"/>
    <mergeCell ref="N230:O230"/>
    <mergeCell ref="Q230:R230"/>
    <mergeCell ref="K239:L239"/>
    <mergeCell ref="N239:O239"/>
    <mergeCell ref="Q239:R239"/>
    <mergeCell ref="K240:L240"/>
    <mergeCell ref="N240:O240"/>
    <mergeCell ref="Q240:R240"/>
    <mergeCell ref="K237:L237"/>
    <mergeCell ref="N237:O237"/>
    <mergeCell ref="Q237:R237"/>
    <mergeCell ref="K238:L238"/>
    <mergeCell ref="N238:O238"/>
    <mergeCell ref="Q238:R238"/>
    <mergeCell ref="K235:L235"/>
    <mergeCell ref="N235:O235"/>
    <mergeCell ref="Q235:R235"/>
    <mergeCell ref="K236:L236"/>
    <mergeCell ref="N236:O236"/>
    <mergeCell ref="Q236:R236"/>
    <mergeCell ref="K245:L245"/>
    <mergeCell ref="N245:O245"/>
    <mergeCell ref="Q245:R245"/>
    <mergeCell ref="K246:L246"/>
    <mergeCell ref="N246:O246"/>
    <mergeCell ref="Q246:R246"/>
    <mergeCell ref="K243:L243"/>
    <mergeCell ref="N243:O243"/>
    <mergeCell ref="Q243:R243"/>
    <mergeCell ref="K244:L244"/>
    <mergeCell ref="N244:O244"/>
    <mergeCell ref="Q244:R244"/>
    <mergeCell ref="K241:L241"/>
    <mergeCell ref="N241:O241"/>
    <mergeCell ref="Q241:R241"/>
    <mergeCell ref="K242:L242"/>
    <mergeCell ref="N242:O242"/>
    <mergeCell ref="Q242:R242"/>
    <mergeCell ref="K251:L251"/>
    <mergeCell ref="N251:O251"/>
    <mergeCell ref="Q251:R251"/>
    <mergeCell ref="K252:L252"/>
    <mergeCell ref="N252:O252"/>
    <mergeCell ref="Q252:R252"/>
    <mergeCell ref="K249:L249"/>
    <mergeCell ref="N249:O249"/>
    <mergeCell ref="Q249:R249"/>
    <mergeCell ref="K250:L250"/>
    <mergeCell ref="N250:O250"/>
    <mergeCell ref="Q250:R250"/>
    <mergeCell ref="K247:L247"/>
    <mergeCell ref="N247:O247"/>
    <mergeCell ref="Q247:R247"/>
    <mergeCell ref="K248:L248"/>
    <mergeCell ref="N248:O248"/>
    <mergeCell ref="Q248:R248"/>
    <mergeCell ref="K257:L257"/>
    <mergeCell ref="N257:O257"/>
    <mergeCell ref="Q257:R257"/>
    <mergeCell ref="K258:L258"/>
    <mergeCell ref="N258:O258"/>
    <mergeCell ref="Q258:R258"/>
    <mergeCell ref="K255:L255"/>
    <mergeCell ref="N255:O255"/>
    <mergeCell ref="Q255:R255"/>
    <mergeCell ref="K256:L256"/>
    <mergeCell ref="N256:O256"/>
    <mergeCell ref="Q256:R256"/>
    <mergeCell ref="K253:L253"/>
    <mergeCell ref="N253:O253"/>
    <mergeCell ref="Q253:R253"/>
    <mergeCell ref="K254:L254"/>
    <mergeCell ref="N254:O254"/>
    <mergeCell ref="Q254:R254"/>
    <mergeCell ref="K263:L263"/>
    <mergeCell ref="N263:O263"/>
    <mergeCell ref="Q263:R263"/>
    <mergeCell ref="K264:L264"/>
    <mergeCell ref="N264:O264"/>
    <mergeCell ref="Q264:R264"/>
    <mergeCell ref="K261:L261"/>
    <mergeCell ref="N261:O261"/>
    <mergeCell ref="Q261:R261"/>
    <mergeCell ref="K262:L262"/>
    <mergeCell ref="N262:O262"/>
    <mergeCell ref="Q262:R262"/>
    <mergeCell ref="K259:L259"/>
    <mergeCell ref="N259:O259"/>
    <mergeCell ref="Q259:R259"/>
    <mergeCell ref="K260:L260"/>
    <mergeCell ref="N260:O260"/>
    <mergeCell ref="Q260:R260"/>
    <mergeCell ref="K269:L269"/>
    <mergeCell ref="N269:O269"/>
    <mergeCell ref="Q269:R269"/>
    <mergeCell ref="K270:L270"/>
    <mergeCell ref="N270:O270"/>
    <mergeCell ref="Q270:R270"/>
    <mergeCell ref="K267:L267"/>
    <mergeCell ref="N267:O267"/>
    <mergeCell ref="Q267:R267"/>
    <mergeCell ref="K268:L268"/>
    <mergeCell ref="N268:O268"/>
    <mergeCell ref="Q268:R268"/>
    <mergeCell ref="K265:L265"/>
    <mergeCell ref="N265:O265"/>
    <mergeCell ref="Q265:R265"/>
    <mergeCell ref="K266:L266"/>
    <mergeCell ref="N266:O266"/>
    <mergeCell ref="Q266:R266"/>
    <mergeCell ref="K275:L275"/>
    <mergeCell ref="N275:O275"/>
    <mergeCell ref="Q275:R275"/>
    <mergeCell ref="K276:L276"/>
    <mergeCell ref="N276:O276"/>
    <mergeCell ref="Q276:R276"/>
    <mergeCell ref="K273:L273"/>
    <mergeCell ref="N273:O273"/>
    <mergeCell ref="Q273:R273"/>
    <mergeCell ref="K274:L274"/>
    <mergeCell ref="N274:O274"/>
    <mergeCell ref="Q274:R274"/>
    <mergeCell ref="K271:L271"/>
    <mergeCell ref="N271:O271"/>
    <mergeCell ref="Q271:R271"/>
    <mergeCell ref="K272:L272"/>
    <mergeCell ref="N272:O272"/>
    <mergeCell ref="Q272:R272"/>
    <mergeCell ref="K281:L281"/>
    <mergeCell ref="N281:O281"/>
    <mergeCell ref="Q281:R281"/>
    <mergeCell ref="K282:L282"/>
    <mergeCell ref="N282:O282"/>
    <mergeCell ref="Q282:R282"/>
    <mergeCell ref="K279:L279"/>
    <mergeCell ref="N279:O279"/>
    <mergeCell ref="Q279:R279"/>
    <mergeCell ref="K280:L280"/>
    <mergeCell ref="N280:O280"/>
    <mergeCell ref="Q280:R280"/>
    <mergeCell ref="K277:L277"/>
    <mergeCell ref="N277:O277"/>
    <mergeCell ref="Q277:R277"/>
    <mergeCell ref="K278:L278"/>
    <mergeCell ref="N278:O278"/>
    <mergeCell ref="Q278:R278"/>
    <mergeCell ref="K287:L287"/>
    <mergeCell ref="N287:O287"/>
    <mergeCell ref="Q287:R287"/>
    <mergeCell ref="K288:L288"/>
    <mergeCell ref="N288:O288"/>
    <mergeCell ref="Q288:R288"/>
    <mergeCell ref="K285:L285"/>
    <mergeCell ref="N285:O285"/>
    <mergeCell ref="Q285:R285"/>
    <mergeCell ref="K286:L286"/>
    <mergeCell ref="N286:O286"/>
    <mergeCell ref="Q286:R286"/>
    <mergeCell ref="K283:L283"/>
    <mergeCell ref="N283:O283"/>
    <mergeCell ref="Q283:R283"/>
    <mergeCell ref="K284:L284"/>
    <mergeCell ref="N284:O284"/>
    <mergeCell ref="Q284:R284"/>
    <mergeCell ref="K293:L293"/>
    <mergeCell ref="N293:O293"/>
    <mergeCell ref="Q293:R293"/>
    <mergeCell ref="K294:L294"/>
    <mergeCell ref="N294:O294"/>
    <mergeCell ref="Q294:R294"/>
    <mergeCell ref="K291:L291"/>
    <mergeCell ref="N291:O291"/>
    <mergeCell ref="Q291:R291"/>
    <mergeCell ref="K292:L292"/>
    <mergeCell ref="N292:O292"/>
    <mergeCell ref="Q292:R292"/>
    <mergeCell ref="K289:L289"/>
    <mergeCell ref="N289:O289"/>
    <mergeCell ref="Q289:R289"/>
    <mergeCell ref="K290:L290"/>
    <mergeCell ref="N290:O290"/>
    <mergeCell ref="Q290:R290"/>
    <mergeCell ref="K299:L299"/>
    <mergeCell ref="N299:O299"/>
    <mergeCell ref="Q299:R299"/>
    <mergeCell ref="K300:L300"/>
    <mergeCell ref="N300:O300"/>
    <mergeCell ref="Q300:R300"/>
    <mergeCell ref="K297:L297"/>
    <mergeCell ref="N297:O297"/>
    <mergeCell ref="Q297:R297"/>
    <mergeCell ref="K298:L298"/>
    <mergeCell ref="N298:O298"/>
    <mergeCell ref="Q298:R298"/>
    <mergeCell ref="K295:L295"/>
    <mergeCell ref="N295:O295"/>
    <mergeCell ref="Q295:R295"/>
    <mergeCell ref="K296:L296"/>
    <mergeCell ref="N296:O296"/>
    <mergeCell ref="Q296:R296"/>
    <mergeCell ref="K305:L305"/>
    <mergeCell ref="N305:O305"/>
    <mergeCell ref="Q305:R305"/>
    <mergeCell ref="K306:L306"/>
    <mergeCell ref="N306:O306"/>
    <mergeCell ref="Q306:R306"/>
    <mergeCell ref="K303:L303"/>
    <mergeCell ref="N303:O303"/>
    <mergeCell ref="Q303:R303"/>
    <mergeCell ref="K304:L304"/>
    <mergeCell ref="N304:O304"/>
    <mergeCell ref="Q304:R304"/>
    <mergeCell ref="K301:L301"/>
    <mergeCell ref="N301:O301"/>
    <mergeCell ref="Q301:R301"/>
    <mergeCell ref="K302:L302"/>
    <mergeCell ref="N302:O302"/>
    <mergeCell ref="Q302:R302"/>
    <mergeCell ref="K311:L311"/>
    <mergeCell ref="N311:O311"/>
    <mergeCell ref="Q311:R311"/>
    <mergeCell ref="K312:L312"/>
    <mergeCell ref="N312:O312"/>
    <mergeCell ref="Q312:R312"/>
    <mergeCell ref="K309:L309"/>
    <mergeCell ref="N309:O309"/>
    <mergeCell ref="Q309:R309"/>
    <mergeCell ref="K310:L310"/>
    <mergeCell ref="N310:O310"/>
    <mergeCell ref="Q310:R310"/>
    <mergeCell ref="K307:L307"/>
    <mergeCell ref="N307:O307"/>
    <mergeCell ref="Q307:R307"/>
    <mergeCell ref="K308:L308"/>
    <mergeCell ref="N308:O308"/>
    <mergeCell ref="Q308:R308"/>
    <mergeCell ref="K317:L317"/>
    <mergeCell ref="N317:O317"/>
    <mergeCell ref="Q317:R317"/>
    <mergeCell ref="K318:L318"/>
    <mergeCell ref="N318:O318"/>
    <mergeCell ref="Q318:R318"/>
    <mergeCell ref="K315:L315"/>
    <mergeCell ref="N315:O315"/>
    <mergeCell ref="Q315:R315"/>
    <mergeCell ref="K316:L316"/>
    <mergeCell ref="N316:O316"/>
    <mergeCell ref="Q316:R316"/>
    <mergeCell ref="K313:L313"/>
    <mergeCell ref="N313:O313"/>
    <mergeCell ref="Q313:R313"/>
    <mergeCell ref="K314:L314"/>
    <mergeCell ref="N314:O314"/>
    <mergeCell ref="Q314:R314"/>
    <mergeCell ref="K323:L323"/>
    <mergeCell ref="N323:O323"/>
    <mergeCell ref="Q323:R323"/>
    <mergeCell ref="K324:L324"/>
    <mergeCell ref="N324:O324"/>
    <mergeCell ref="Q324:R324"/>
    <mergeCell ref="K321:L321"/>
    <mergeCell ref="N321:O321"/>
    <mergeCell ref="Q321:R321"/>
    <mergeCell ref="K322:L322"/>
    <mergeCell ref="N322:O322"/>
    <mergeCell ref="Q322:R322"/>
    <mergeCell ref="K319:L319"/>
    <mergeCell ref="N319:O319"/>
    <mergeCell ref="Q319:R319"/>
    <mergeCell ref="K320:L320"/>
    <mergeCell ref="N320:O320"/>
    <mergeCell ref="Q320:R320"/>
    <mergeCell ref="K329:L329"/>
    <mergeCell ref="N329:O329"/>
    <mergeCell ref="Q329:R329"/>
    <mergeCell ref="K330:L330"/>
    <mergeCell ref="N330:O330"/>
    <mergeCell ref="Q330:R330"/>
    <mergeCell ref="K327:L327"/>
    <mergeCell ref="N327:O327"/>
    <mergeCell ref="Q327:R327"/>
    <mergeCell ref="K328:L328"/>
    <mergeCell ref="N328:O328"/>
    <mergeCell ref="Q328:R328"/>
    <mergeCell ref="K325:L325"/>
    <mergeCell ref="N325:O325"/>
    <mergeCell ref="Q325:R325"/>
    <mergeCell ref="K326:L326"/>
    <mergeCell ref="N326:O326"/>
    <mergeCell ref="Q326:R326"/>
    <mergeCell ref="K335:L335"/>
    <mergeCell ref="N335:O335"/>
    <mergeCell ref="Q335:R335"/>
    <mergeCell ref="K336:L336"/>
    <mergeCell ref="N336:O336"/>
    <mergeCell ref="Q336:R336"/>
    <mergeCell ref="K333:L333"/>
    <mergeCell ref="N333:O333"/>
    <mergeCell ref="Q333:R333"/>
    <mergeCell ref="K334:L334"/>
    <mergeCell ref="N334:O334"/>
    <mergeCell ref="Q334:R334"/>
    <mergeCell ref="K331:L331"/>
    <mergeCell ref="N331:O331"/>
    <mergeCell ref="Q331:R331"/>
    <mergeCell ref="K332:L332"/>
    <mergeCell ref="N332:O332"/>
    <mergeCell ref="Q332:R332"/>
    <mergeCell ref="K341:L341"/>
    <mergeCell ref="N341:O341"/>
    <mergeCell ref="Q341:R341"/>
    <mergeCell ref="K342:L342"/>
    <mergeCell ref="N342:O342"/>
    <mergeCell ref="Q342:R342"/>
    <mergeCell ref="K339:L339"/>
    <mergeCell ref="N339:O339"/>
    <mergeCell ref="Q339:R339"/>
    <mergeCell ref="K340:L340"/>
    <mergeCell ref="N340:O340"/>
    <mergeCell ref="Q340:R340"/>
    <mergeCell ref="K337:L337"/>
    <mergeCell ref="N337:O337"/>
    <mergeCell ref="Q337:R337"/>
    <mergeCell ref="K338:L338"/>
    <mergeCell ref="N338:O338"/>
    <mergeCell ref="Q338:R338"/>
    <mergeCell ref="K347:L347"/>
    <mergeCell ref="N347:O347"/>
    <mergeCell ref="Q347:R347"/>
    <mergeCell ref="K348:L348"/>
    <mergeCell ref="N348:O348"/>
    <mergeCell ref="Q348:R348"/>
    <mergeCell ref="K345:L345"/>
    <mergeCell ref="N345:O345"/>
    <mergeCell ref="Q345:R345"/>
    <mergeCell ref="K346:L346"/>
    <mergeCell ref="N346:O346"/>
    <mergeCell ref="Q346:R346"/>
    <mergeCell ref="K343:L343"/>
    <mergeCell ref="N343:O343"/>
    <mergeCell ref="Q343:R343"/>
    <mergeCell ref="K344:L344"/>
    <mergeCell ref="N344:O344"/>
    <mergeCell ref="Q344:R344"/>
    <mergeCell ref="K353:L353"/>
    <mergeCell ref="N353:O353"/>
    <mergeCell ref="Q353:R353"/>
    <mergeCell ref="K354:L354"/>
    <mergeCell ref="N354:O354"/>
    <mergeCell ref="Q354:R354"/>
    <mergeCell ref="K351:L351"/>
    <mergeCell ref="N351:O351"/>
    <mergeCell ref="Q351:R351"/>
    <mergeCell ref="K352:L352"/>
    <mergeCell ref="N352:O352"/>
    <mergeCell ref="Q352:R352"/>
    <mergeCell ref="K349:L349"/>
    <mergeCell ref="N349:O349"/>
    <mergeCell ref="Q349:R349"/>
    <mergeCell ref="K350:L350"/>
    <mergeCell ref="N350:O350"/>
    <mergeCell ref="Q350:R350"/>
    <mergeCell ref="K359:L359"/>
    <mergeCell ref="N359:O359"/>
    <mergeCell ref="Q359:R359"/>
    <mergeCell ref="K360:L360"/>
    <mergeCell ref="N360:O360"/>
    <mergeCell ref="Q360:R360"/>
    <mergeCell ref="K357:L357"/>
    <mergeCell ref="N357:O357"/>
    <mergeCell ref="Q357:R357"/>
    <mergeCell ref="K358:L358"/>
    <mergeCell ref="N358:O358"/>
    <mergeCell ref="Q358:R358"/>
    <mergeCell ref="K355:L355"/>
    <mergeCell ref="N355:O355"/>
    <mergeCell ref="Q355:R355"/>
    <mergeCell ref="K356:L356"/>
    <mergeCell ref="N356:O356"/>
    <mergeCell ref="Q356:R356"/>
    <mergeCell ref="K365:L365"/>
    <mergeCell ref="N365:O365"/>
    <mergeCell ref="Q365:R365"/>
    <mergeCell ref="K366:L366"/>
    <mergeCell ref="N366:O366"/>
    <mergeCell ref="Q366:R366"/>
    <mergeCell ref="K363:L363"/>
    <mergeCell ref="N363:O363"/>
    <mergeCell ref="Q363:R363"/>
    <mergeCell ref="K364:L364"/>
    <mergeCell ref="N364:O364"/>
    <mergeCell ref="Q364:R364"/>
    <mergeCell ref="K361:L361"/>
    <mergeCell ref="N361:O361"/>
    <mergeCell ref="Q361:R361"/>
    <mergeCell ref="K362:L362"/>
    <mergeCell ref="N362:O362"/>
    <mergeCell ref="Q362:R362"/>
    <mergeCell ref="K371:L371"/>
    <mergeCell ref="N371:O371"/>
    <mergeCell ref="Q371:R371"/>
    <mergeCell ref="K372:L372"/>
    <mergeCell ref="N372:O372"/>
    <mergeCell ref="Q372:R372"/>
    <mergeCell ref="K369:L369"/>
    <mergeCell ref="N369:O369"/>
    <mergeCell ref="Q369:R369"/>
    <mergeCell ref="K370:L370"/>
    <mergeCell ref="N370:O370"/>
    <mergeCell ref="Q370:R370"/>
    <mergeCell ref="K367:L367"/>
    <mergeCell ref="N367:O367"/>
    <mergeCell ref="Q367:R367"/>
    <mergeCell ref="K368:L368"/>
    <mergeCell ref="N368:O368"/>
    <mergeCell ref="Q368:R368"/>
    <mergeCell ref="K377:L377"/>
    <mergeCell ref="N377:O377"/>
    <mergeCell ref="Q377:R377"/>
    <mergeCell ref="K378:L378"/>
    <mergeCell ref="N378:O378"/>
    <mergeCell ref="Q378:R378"/>
    <mergeCell ref="K375:L375"/>
    <mergeCell ref="N375:O375"/>
    <mergeCell ref="Q375:R375"/>
    <mergeCell ref="K376:L376"/>
    <mergeCell ref="N376:O376"/>
    <mergeCell ref="Q376:R376"/>
    <mergeCell ref="K373:L373"/>
    <mergeCell ref="N373:O373"/>
    <mergeCell ref="Q373:R373"/>
    <mergeCell ref="K374:L374"/>
    <mergeCell ref="N374:O374"/>
    <mergeCell ref="Q374:R374"/>
    <mergeCell ref="K383:L383"/>
    <mergeCell ref="N383:O383"/>
    <mergeCell ref="Q383:R383"/>
    <mergeCell ref="K384:L384"/>
    <mergeCell ref="N384:O384"/>
    <mergeCell ref="Q384:R384"/>
    <mergeCell ref="K381:L381"/>
    <mergeCell ref="N381:O381"/>
    <mergeCell ref="Q381:R381"/>
    <mergeCell ref="K382:L382"/>
    <mergeCell ref="N382:O382"/>
    <mergeCell ref="Q382:R382"/>
    <mergeCell ref="K379:L379"/>
    <mergeCell ref="N379:O379"/>
    <mergeCell ref="Q379:R379"/>
    <mergeCell ref="K380:L380"/>
    <mergeCell ref="N380:O380"/>
    <mergeCell ref="Q380:R380"/>
    <mergeCell ref="K389:L389"/>
    <mergeCell ref="N389:O389"/>
    <mergeCell ref="Q389:R389"/>
    <mergeCell ref="K390:L390"/>
    <mergeCell ref="N390:O390"/>
    <mergeCell ref="Q390:R390"/>
    <mergeCell ref="K387:L387"/>
    <mergeCell ref="N387:O387"/>
    <mergeCell ref="Q387:R387"/>
    <mergeCell ref="K388:L388"/>
    <mergeCell ref="N388:O388"/>
    <mergeCell ref="Q388:R388"/>
    <mergeCell ref="K385:L385"/>
    <mergeCell ref="N385:O385"/>
    <mergeCell ref="Q385:R385"/>
    <mergeCell ref="K386:L386"/>
    <mergeCell ref="N386:O386"/>
    <mergeCell ref="Q386:R386"/>
    <mergeCell ref="K395:L395"/>
    <mergeCell ref="N395:O395"/>
    <mergeCell ref="Q395:R395"/>
    <mergeCell ref="K396:L396"/>
    <mergeCell ref="N396:O396"/>
    <mergeCell ref="Q396:R396"/>
    <mergeCell ref="K393:L393"/>
    <mergeCell ref="N393:O393"/>
    <mergeCell ref="Q393:R393"/>
    <mergeCell ref="K394:L394"/>
    <mergeCell ref="N394:O394"/>
    <mergeCell ref="Q394:R394"/>
    <mergeCell ref="K391:L391"/>
    <mergeCell ref="N391:O391"/>
    <mergeCell ref="Q391:R391"/>
    <mergeCell ref="K392:L392"/>
    <mergeCell ref="N392:O392"/>
    <mergeCell ref="Q392:R392"/>
    <mergeCell ref="K401:L401"/>
    <mergeCell ref="N401:O401"/>
    <mergeCell ref="Q401:R401"/>
    <mergeCell ref="K402:L402"/>
    <mergeCell ref="N402:O402"/>
    <mergeCell ref="Q402:R402"/>
    <mergeCell ref="K399:L399"/>
    <mergeCell ref="N399:O399"/>
    <mergeCell ref="Q399:R399"/>
    <mergeCell ref="K400:L400"/>
    <mergeCell ref="N400:O400"/>
    <mergeCell ref="Q400:R400"/>
    <mergeCell ref="K397:L397"/>
    <mergeCell ref="N397:O397"/>
    <mergeCell ref="Q397:R397"/>
    <mergeCell ref="K398:L398"/>
    <mergeCell ref="N398:O398"/>
    <mergeCell ref="Q398:R398"/>
    <mergeCell ref="K407:L407"/>
    <mergeCell ref="N407:O407"/>
    <mergeCell ref="Q407:R407"/>
    <mergeCell ref="K408:L408"/>
    <mergeCell ref="N408:O408"/>
    <mergeCell ref="Q408:R408"/>
    <mergeCell ref="K405:L405"/>
    <mergeCell ref="N405:O405"/>
    <mergeCell ref="Q405:R405"/>
    <mergeCell ref="K406:L406"/>
    <mergeCell ref="N406:O406"/>
    <mergeCell ref="Q406:R406"/>
    <mergeCell ref="K403:L403"/>
    <mergeCell ref="N403:O403"/>
    <mergeCell ref="Q403:R403"/>
    <mergeCell ref="K404:L404"/>
    <mergeCell ref="N404:O404"/>
    <mergeCell ref="Q404:R404"/>
    <mergeCell ref="K413:L413"/>
    <mergeCell ref="N413:O413"/>
    <mergeCell ref="Q413:R413"/>
    <mergeCell ref="K414:L414"/>
    <mergeCell ref="N414:O414"/>
    <mergeCell ref="Q414:R414"/>
    <mergeCell ref="K411:L411"/>
    <mergeCell ref="N411:O411"/>
    <mergeCell ref="Q411:R411"/>
    <mergeCell ref="K412:L412"/>
    <mergeCell ref="N412:O412"/>
    <mergeCell ref="Q412:R412"/>
    <mergeCell ref="K409:L409"/>
    <mergeCell ref="N409:O409"/>
    <mergeCell ref="Q409:R409"/>
    <mergeCell ref="K410:L410"/>
    <mergeCell ref="N410:O410"/>
    <mergeCell ref="Q410:R410"/>
    <mergeCell ref="K419:L419"/>
    <mergeCell ref="N419:O419"/>
    <mergeCell ref="Q419:R419"/>
    <mergeCell ref="K420:L420"/>
    <mergeCell ref="N420:O420"/>
    <mergeCell ref="Q420:R420"/>
    <mergeCell ref="K417:L417"/>
    <mergeCell ref="N417:O417"/>
    <mergeCell ref="Q417:R417"/>
    <mergeCell ref="K418:L418"/>
    <mergeCell ref="N418:O418"/>
    <mergeCell ref="Q418:R418"/>
    <mergeCell ref="K415:L415"/>
    <mergeCell ref="N415:O415"/>
    <mergeCell ref="Q415:R415"/>
    <mergeCell ref="K416:L416"/>
    <mergeCell ref="N416:O416"/>
    <mergeCell ref="Q416:R416"/>
    <mergeCell ref="K425:L425"/>
    <mergeCell ref="N425:O425"/>
    <mergeCell ref="Q425:R425"/>
    <mergeCell ref="K426:L426"/>
    <mergeCell ref="N426:O426"/>
    <mergeCell ref="Q426:R426"/>
    <mergeCell ref="K423:L423"/>
    <mergeCell ref="N423:O423"/>
    <mergeCell ref="Q423:R423"/>
    <mergeCell ref="K424:L424"/>
    <mergeCell ref="N424:O424"/>
    <mergeCell ref="Q424:R424"/>
    <mergeCell ref="K421:L421"/>
    <mergeCell ref="N421:O421"/>
    <mergeCell ref="Q421:R421"/>
    <mergeCell ref="K422:L422"/>
    <mergeCell ref="N422:O422"/>
    <mergeCell ref="Q422:R422"/>
    <mergeCell ref="K431:L431"/>
    <mergeCell ref="N431:O431"/>
    <mergeCell ref="Q431:R431"/>
    <mergeCell ref="K432:L432"/>
    <mergeCell ref="N432:O432"/>
    <mergeCell ref="Q432:R432"/>
    <mergeCell ref="K429:L429"/>
    <mergeCell ref="N429:O429"/>
    <mergeCell ref="Q429:R429"/>
    <mergeCell ref="K430:L430"/>
    <mergeCell ref="N430:O430"/>
    <mergeCell ref="Q430:R430"/>
    <mergeCell ref="K427:L427"/>
    <mergeCell ref="N427:O427"/>
    <mergeCell ref="Q427:R427"/>
    <mergeCell ref="K428:L428"/>
    <mergeCell ref="N428:O428"/>
    <mergeCell ref="Q428:R428"/>
    <mergeCell ref="K437:L437"/>
    <mergeCell ref="N437:O437"/>
    <mergeCell ref="Q437:R437"/>
    <mergeCell ref="K438:L438"/>
    <mergeCell ref="N438:O438"/>
    <mergeCell ref="Q438:R438"/>
    <mergeCell ref="K435:L435"/>
    <mergeCell ref="N435:O435"/>
    <mergeCell ref="Q435:R435"/>
    <mergeCell ref="K436:L436"/>
    <mergeCell ref="N436:O436"/>
    <mergeCell ref="Q436:R436"/>
    <mergeCell ref="K433:L433"/>
    <mergeCell ref="N433:O433"/>
    <mergeCell ref="Q433:R433"/>
    <mergeCell ref="K434:L434"/>
    <mergeCell ref="N434:O434"/>
    <mergeCell ref="Q434:R434"/>
    <mergeCell ref="K443:L443"/>
    <mergeCell ref="N443:O443"/>
    <mergeCell ref="Q443:R443"/>
    <mergeCell ref="K444:L444"/>
    <mergeCell ref="N444:O444"/>
    <mergeCell ref="Q444:R444"/>
    <mergeCell ref="K441:L441"/>
    <mergeCell ref="N441:O441"/>
    <mergeCell ref="Q441:R441"/>
    <mergeCell ref="K442:L442"/>
    <mergeCell ref="N442:O442"/>
    <mergeCell ref="Q442:R442"/>
    <mergeCell ref="K439:L439"/>
    <mergeCell ref="N439:O439"/>
    <mergeCell ref="Q439:R439"/>
    <mergeCell ref="K440:L440"/>
    <mergeCell ref="N440:O440"/>
    <mergeCell ref="Q440:R440"/>
    <mergeCell ref="K449:L449"/>
    <mergeCell ref="N449:O449"/>
    <mergeCell ref="Q449:R449"/>
    <mergeCell ref="K450:L450"/>
    <mergeCell ref="N450:O450"/>
    <mergeCell ref="Q450:R450"/>
    <mergeCell ref="K447:L447"/>
    <mergeCell ref="N447:O447"/>
    <mergeCell ref="Q447:R447"/>
    <mergeCell ref="K448:L448"/>
    <mergeCell ref="N448:O448"/>
    <mergeCell ref="Q448:R448"/>
    <mergeCell ref="K445:L445"/>
    <mergeCell ref="N445:O445"/>
    <mergeCell ref="Q445:R445"/>
    <mergeCell ref="K446:L446"/>
    <mergeCell ref="N446:O446"/>
    <mergeCell ref="Q446:R446"/>
    <mergeCell ref="K455:L455"/>
    <mergeCell ref="N455:O455"/>
    <mergeCell ref="Q455:R455"/>
    <mergeCell ref="K456:L456"/>
    <mergeCell ref="N456:O456"/>
    <mergeCell ref="Q456:R456"/>
    <mergeCell ref="K453:L453"/>
    <mergeCell ref="N453:O453"/>
    <mergeCell ref="Q453:R453"/>
    <mergeCell ref="K454:L454"/>
    <mergeCell ref="N454:O454"/>
    <mergeCell ref="Q454:R454"/>
    <mergeCell ref="K451:L451"/>
    <mergeCell ref="N451:O451"/>
    <mergeCell ref="Q451:R451"/>
    <mergeCell ref="K452:L452"/>
    <mergeCell ref="N452:O452"/>
    <mergeCell ref="Q452:R452"/>
    <mergeCell ref="K461:L461"/>
    <mergeCell ref="N461:O461"/>
    <mergeCell ref="Q461:R461"/>
    <mergeCell ref="K462:L462"/>
    <mergeCell ref="N462:O462"/>
    <mergeCell ref="Q462:R462"/>
    <mergeCell ref="K459:L459"/>
    <mergeCell ref="N459:O459"/>
    <mergeCell ref="Q459:R459"/>
    <mergeCell ref="K460:L460"/>
    <mergeCell ref="N460:O460"/>
    <mergeCell ref="Q460:R460"/>
    <mergeCell ref="K457:L457"/>
    <mergeCell ref="N457:O457"/>
    <mergeCell ref="Q457:R457"/>
    <mergeCell ref="K458:L458"/>
    <mergeCell ref="N458:O458"/>
    <mergeCell ref="Q458:R458"/>
    <mergeCell ref="K467:L467"/>
    <mergeCell ref="N467:O467"/>
    <mergeCell ref="Q467:R467"/>
    <mergeCell ref="K468:L468"/>
    <mergeCell ref="N468:O468"/>
    <mergeCell ref="Q468:R468"/>
    <mergeCell ref="K465:L465"/>
    <mergeCell ref="N465:O465"/>
    <mergeCell ref="Q465:R465"/>
    <mergeCell ref="K466:L466"/>
    <mergeCell ref="N466:O466"/>
    <mergeCell ref="Q466:R466"/>
    <mergeCell ref="K463:L463"/>
    <mergeCell ref="N463:O463"/>
    <mergeCell ref="Q463:R463"/>
    <mergeCell ref="K464:L464"/>
    <mergeCell ref="N464:O464"/>
    <mergeCell ref="Q464:R464"/>
    <mergeCell ref="K475:L475"/>
    <mergeCell ref="N475:O475"/>
    <mergeCell ref="Q475:R475"/>
    <mergeCell ref="K473:L473"/>
    <mergeCell ref="N473:O473"/>
    <mergeCell ref="Q473:R473"/>
    <mergeCell ref="K474:L474"/>
    <mergeCell ref="N474:O474"/>
    <mergeCell ref="Q474:R474"/>
    <mergeCell ref="K471:L471"/>
    <mergeCell ref="N471:O471"/>
    <mergeCell ref="Q471:R471"/>
    <mergeCell ref="K472:L472"/>
    <mergeCell ref="N472:O472"/>
    <mergeCell ref="Q472:R472"/>
    <mergeCell ref="K469:L469"/>
    <mergeCell ref="N469:O469"/>
    <mergeCell ref="Q469:R469"/>
    <mergeCell ref="K470:L470"/>
    <mergeCell ref="N470:O470"/>
    <mergeCell ref="Q470:R470"/>
    <mergeCell ref="K482:L482"/>
    <mergeCell ref="N482:O482"/>
    <mergeCell ref="Q482:R482"/>
    <mergeCell ref="K476:L476"/>
    <mergeCell ref="N476:O476"/>
    <mergeCell ref="Q476:R476"/>
    <mergeCell ref="K477:L477"/>
    <mergeCell ref="N477:O477"/>
    <mergeCell ref="Q477:R477"/>
    <mergeCell ref="K478:L478"/>
    <mergeCell ref="N478:O478"/>
    <mergeCell ref="Q478:R478"/>
    <mergeCell ref="K479:L479"/>
    <mergeCell ref="N479:O479"/>
    <mergeCell ref="Q479:R479"/>
    <mergeCell ref="K480:L480"/>
    <mergeCell ref="N480:O480"/>
    <mergeCell ref="Q480:R480"/>
    <mergeCell ref="K481:L481"/>
    <mergeCell ref="N481:O481"/>
    <mergeCell ref="Q481:R481"/>
    <mergeCell ref="K483:L483"/>
    <mergeCell ref="N483:O483"/>
    <mergeCell ref="Q483:R483"/>
    <mergeCell ref="K484:L484"/>
    <mergeCell ref="N484:O484"/>
    <mergeCell ref="Q484:R484"/>
    <mergeCell ref="K485:L485"/>
    <mergeCell ref="N485:O485"/>
    <mergeCell ref="Q485:R485"/>
    <mergeCell ref="K486:L486"/>
    <mergeCell ref="N486:O486"/>
    <mergeCell ref="Q486:R486"/>
    <mergeCell ref="K487:L487"/>
    <mergeCell ref="N487:O487"/>
    <mergeCell ref="Q487:R487"/>
    <mergeCell ref="K488:L488"/>
    <mergeCell ref="N488:O488"/>
    <mergeCell ref="Q488:R488"/>
    <mergeCell ref="K489:L489"/>
    <mergeCell ref="N489:O489"/>
    <mergeCell ref="Q489:R489"/>
    <mergeCell ref="K490:L490"/>
    <mergeCell ref="N490:O490"/>
    <mergeCell ref="Q490:R490"/>
    <mergeCell ref="K491:L491"/>
    <mergeCell ref="N491:O491"/>
    <mergeCell ref="Q491:R491"/>
    <mergeCell ref="K492:L492"/>
    <mergeCell ref="N492:O492"/>
    <mergeCell ref="Q492:R492"/>
    <mergeCell ref="K493:L493"/>
    <mergeCell ref="N493:O493"/>
    <mergeCell ref="Q493:R493"/>
    <mergeCell ref="K494:L494"/>
    <mergeCell ref="N494:O494"/>
    <mergeCell ref="Q494:R494"/>
    <mergeCell ref="K495:L495"/>
    <mergeCell ref="N495:O495"/>
    <mergeCell ref="Q495:R495"/>
    <mergeCell ref="K496:L496"/>
    <mergeCell ref="N496:O496"/>
    <mergeCell ref="Q496:R496"/>
    <mergeCell ref="K497:L497"/>
    <mergeCell ref="N497:O497"/>
    <mergeCell ref="Q497:R497"/>
    <mergeCell ref="K498:L498"/>
    <mergeCell ref="N498:O498"/>
    <mergeCell ref="Q498:R498"/>
    <mergeCell ref="K499:L499"/>
    <mergeCell ref="N499:O499"/>
    <mergeCell ref="Q499:R499"/>
    <mergeCell ref="K500:L500"/>
    <mergeCell ref="N500:O500"/>
    <mergeCell ref="Q500:R500"/>
    <mergeCell ref="K501:L501"/>
    <mergeCell ref="N501:O501"/>
    <mergeCell ref="Q501:R501"/>
    <mergeCell ref="K502:L502"/>
    <mergeCell ref="N502:O502"/>
    <mergeCell ref="Q502:R502"/>
    <mergeCell ref="K503:L503"/>
    <mergeCell ref="N503:O503"/>
    <mergeCell ref="Q503:R503"/>
    <mergeCell ref="K504:L504"/>
    <mergeCell ref="N504:O504"/>
    <mergeCell ref="Q504:R504"/>
    <mergeCell ref="K505:L505"/>
    <mergeCell ref="N505:O505"/>
    <mergeCell ref="Q505:R505"/>
    <mergeCell ref="K506:L506"/>
    <mergeCell ref="N506:O506"/>
    <mergeCell ref="Q506:R506"/>
    <mergeCell ref="K507:L507"/>
    <mergeCell ref="N507:O507"/>
    <mergeCell ref="Q507:R507"/>
    <mergeCell ref="K508:L508"/>
    <mergeCell ref="N508:O508"/>
    <mergeCell ref="Q508:R508"/>
    <mergeCell ref="K509:L509"/>
    <mergeCell ref="N509:O509"/>
    <mergeCell ref="Q509:R509"/>
    <mergeCell ref="K510:L510"/>
    <mergeCell ref="N510:O510"/>
    <mergeCell ref="Q510:R510"/>
    <mergeCell ref="K511:L511"/>
    <mergeCell ref="N511:O511"/>
    <mergeCell ref="Q511:R511"/>
    <mergeCell ref="K512:L512"/>
    <mergeCell ref="N512:O512"/>
    <mergeCell ref="Q512:R512"/>
    <mergeCell ref="K513:L513"/>
    <mergeCell ref="N513:O513"/>
    <mergeCell ref="Q513:R513"/>
    <mergeCell ref="K514:L514"/>
    <mergeCell ref="N514:O514"/>
    <mergeCell ref="Q514:R514"/>
    <mergeCell ref="K515:L515"/>
    <mergeCell ref="N515:O515"/>
    <mergeCell ref="Q515:R515"/>
    <mergeCell ref="K516:L516"/>
    <mergeCell ref="N516:O516"/>
    <mergeCell ref="Q516:R516"/>
    <mergeCell ref="K517:L517"/>
    <mergeCell ref="N517:O517"/>
    <mergeCell ref="Q517:R517"/>
    <mergeCell ref="K518:L518"/>
    <mergeCell ref="N518:O518"/>
    <mergeCell ref="Q518:R518"/>
    <mergeCell ref="K519:L519"/>
    <mergeCell ref="N519:O519"/>
    <mergeCell ref="Q519:R519"/>
    <mergeCell ref="K520:L520"/>
    <mergeCell ref="N520:O520"/>
    <mergeCell ref="Q520:R520"/>
    <mergeCell ref="K521:L521"/>
    <mergeCell ref="N521:O521"/>
    <mergeCell ref="Q521:R521"/>
    <mergeCell ref="K522:L522"/>
    <mergeCell ref="N522:O522"/>
    <mergeCell ref="Q522:R522"/>
    <mergeCell ref="K523:L523"/>
    <mergeCell ref="N523:O523"/>
    <mergeCell ref="Q523:R523"/>
    <mergeCell ref="K524:L524"/>
    <mergeCell ref="N524:O524"/>
    <mergeCell ref="Q524:R524"/>
    <mergeCell ref="K531:L531"/>
    <mergeCell ref="N531:O531"/>
    <mergeCell ref="Q531:R531"/>
    <mergeCell ref="K532:L532"/>
    <mergeCell ref="N532:O532"/>
    <mergeCell ref="Q532:R532"/>
    <mergeCell ref="K525:L525"/>
    <mergeCell ref="N525:O525"/>
    <mergeCell ref="Q525:R525"/>
    <mergeCell ref="K526:L526"/>
    <mergeCell ref="N526:O526"/>
    <mergeCell ref="Q526:R526"/>
    <mergeCell ref="K527:L527"/>
    <mergeCell ref="N527:O527"/>
    <mergeCell ref="Q527:R527"/>
    <mergeCell ref="K528:L528"/>
    <mergeCell ref="N528:O528"/>
    <mergeCell ref="Q528:R528"/>
    <mergeCell ref="K529:L529"/>
    <mergeCell ref="N529:O529"/>
    <mergeCell ref="Q529:R529"/>
    <mergeCell ref="K530:L530"/>
    <mergeCell ref="N530:O530"/>
    <mergeCell ref="Q530:R53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E06D0-2D35-460E-AF7E-65D481B2ABD2}">
  <dimension ref="A1:K700"/>
  <sheetViews>
    <sheetView workbookViewId="0">
      <selection activeCell="E19" sqref="E19"/>
    </sheetView>
  </sheetViews>
  <sheetFormatPr defaultRowHeight="14.4"/>
  <cols>
    <col min="1" max="1" width="22" style="12" customWidth="1"/>
    <col min="2" max="2" width="10.6640625" style="12" bestFit="1" customWidth="1"/>
    <col min="3" max="3" width="16.6640625" style="12" bestFit="1" customWidth="1"/>
    <col min="4" max="4" width="12.44140625" style="12" bestFit="1" customWidth="1"/>
    <col min="5" max="5" width="15" style="12" bestFit="1" customWidth="1"/>
    <col min="6" max="6" width="22.33203125" style="12" bestFit="1" customWidth="1"/>
    <col min="7" max="7" width="22" style="12" bestFit="1" customWidth="1"/>
    <col min="8" max="8" width="29.77734375" style="12" bestFit="1" customWidth="1"/>
    <col min="9" max="9" width="26.88671875" style="12" bestFit="1" customWidth="1"/>
    <col min="10" max="10" width="36.109375" style="12" bestFit="1" customWidth="1"/>
    <col min="11" max="11" width="17.33203125" style="12" bestFit="1" customWidth="1"/>
  </cols>
  <sheetData>
    <row r="1" spans="1:11" ht="15" thickBot="1">
      <c r="A1" s="39" t="s">
        <v>2246</v>
      </c>
      <c r="B1" s="39" t="s">
        <v>267</v>
      </c>
      <c r="C1" s="39" t="s">
        <v>2244</v>
      </c>
      <c r="D1" s="39" t="s">
        <v>268</v>
      </c>
      <c r="E1" s="39" t="s">
        <v>269</v>
      </c>
      <c r="F1" s="39" t="s">
        <v>271</v>
      </c>
      <c r="G1" s="39" t="s">
        <v>2243</v>
      </c>
      <c r="H1" s="39" t="s">
        <v>272</v>
      </c>
      <c r="I1" s="39" t="s">
        <v>2242</v>
      </c>
      <c r="J1" s="39" t="s">
        <v>2241</v>
      </c>
      <c r="K1" s="39" t="s">
        <v>281</v>
      </c>
    </row>
    <row r="2" spans="1:11">
      <c r="A2" s="40" t="str">
        <f t="shared" ref="A2:A65" si="0">CONCATENATE(E2,G2)</f>
        <v>14077FD</v>
      </c>
      <c r="B2" s="40">
        <f>'SET Raw Data'!C2</f>
        <v>6</v>
      </c>
      <c r="C2" s="40" t="str">
        <f>RIGHT(B2,2)</f>
        <v>6</v>
      </c>
      <c r="D2" s="40" t="str">
        <f>'SET Raw Data'!D2</f>
        <v>council</v>
      </c>
      <c r="E2" s="40" t="str">
        <f>'SET Raw Data'!E2</f>
        <v>14077</v>
      </c>
      <c r="F2" s="40" t="str">
        <f>'SET Raw Data'!G2</f>
        <v>Family Director (519)</v>
      </c>
      <c r="G2" s="40" t="str">
        <f>IF(F2="Family Director (519)","FD",IF(F2="Community Director (514)","CD",IF(F2="Program Director (511)","PD",IF(F2="Grand Knight (501)","GK",IF(F2=0,"","State")))))</f>
        <v>FD</v>
      </c>
      <c r="H2" s="40" t="str">
        <f>'SET Raw Data'!H2</f>
        <v>KENT S SONA</v>
      </c>
      <c r="I2" s="40" t="str">
        <f>'SET Raw Data'!M2</f>
        <v>Compliant</v>
      </c>
      <c r="J2" s="40" t="str">
        <f>'SET Raw Data'!Q2</f>
        <v>Compliant</v>
      </c>
      <c r="K2" s="40" t="str">
        <f>'SET Raw Data'!T2</f>
        <v>Compliant</v>
      </c>
    </row>
    <row r="3" spans="1:11">
      <c r="A3" s="40" t="str">
        <f t="shared" si="0"/>
        <v>833PD</v>
      </c>
      <c r="B3" s="31">
        <f>'SET Raw Data'!C3</f>
        <v>9</v>
      </c>
      <c r="C3" s="40" t="str">
        <f t="shared" ref="C3:C66" si="1">RIGHT(B3,2)</f>
        <v>9</v>
      </c>
      <c r="D3" s="31" t="str">
        <f>'SET Raw Data'!D3</f>
        <v>council</v>
      </c>
      <c r="E3" s="31" t="str">
        <f>'SET Raw Data'!E3</f>
        <v>833</v>
      </c>
      <c r="F3" s="31" t="str">
        <f>'SET Raw Data'!G3</f>
        <v>Program Director (511)</v>
      </c>
      <c r="G3" s="40" t="str">
        <f t="shared" ref="G3:G66" si="2">IF(F3="Family Director (519)","FD",IF(F3="Community Director (514)","CD",IF(F3="Program Director (511)","PD",IF(F3="Grand Knight (501)","GK",IF(F3=0,"","State")))))</f>
        <v>PD</v>
      </c>
      <c r="H3" s="31" t="str">
        <f>'SET Raw Data'!H3</f>
        <v>NATHANIEL J CUNNINGHAM</v>
      </c>
      <c r="I3" s="31" t="str">
        <f>'SET Raw Data'!M3</f>
        <v>Compliant</v>
      </c>
      <c r="J3" s="31" t="str">
        <f>'SET Raw Data'!Q3</f>
        <v>n/a</v>
      </c>
      <c r="K3" s="31" t="str">
        <f>'SET Raw Data'!T3</f>
        <v>Compliant</v>
      </c>
    </row>
    <row r="4" spans="1:11">
      <c r="A4" s="40" t="str">
        <f t="shared" si="0"/>
        <v>7778PD</v>
      </c>
      <c r="B4" s="31">
        <f>'SET Raw Data'!C4</f>
        <v>30</v>
      </c>
      <c r="C4" s="40" t="str">
        <f t="shared" si="1"/>
        <v>30</v>
      </c>
      <c r="D4" s="31" t="str">
        <f>'SET Raw Data'!D4</f>
        <v>council</v>
      </c>
      <c r="E4" s="31" t="str">
        <f>'SET Raw Data'!E4</f>
        <v>7778</v>
      </c>
      <c r="F4" s="31" t="str">
        <f>'SET Raw Data'!G4</f>
        <v>Program Director (511)</v>
      </c>
      <c r="G4" s="40" t="str">
        <f t="shared" si="2"/>
        <v>PD</v>
      </c>
      <c r="H4" s="31" t="str">
        <f>'SET Raw Data'!H4</f>
        <v>BERNARD E DEAVER</v>
      </c>
      <c r="I4" s="31" t="str">
        <f>'SET Raw Data'!M4</f>
        <v>Non-compliant</v>
      </c>
      <c r="J4" s="31" t="str">
        <f>'SET Raw Data'!Q4</f>
        <v>n/a</v>
      </c>
      <c r="K4" s="31" t="str">
        <f>'SET Raw Data'!T4</f>
        <v>Non-compliant</v>
      </c>
    </row>
    <row r="5" spans="1:11">
      <c r="A5" s="40" t="str">
        <f t="shared" si="0"/>
        <v>1833GK</v>
      </c>
      <c r="B5" s="31">
        <f>'SET Raw Data'!C5</f>
        <v>37</v>
      </c>
      <c r="C5" s="40" t="str">
        <f t="shared" si="1"/>
        <v>37</v>
      </c>
      <c r="D5" s="31" t="str">
        <f>'SET Raw Data'!D5</f>
        <v>council</v>
      </c>
      <c r="E5" s="31" t="str">
        <f>'SET Raw Data'!E5</f>
        <v>1833</v>
      </c>
      <c r="F5" s="31" t="str">
        <f>'SET Raw Data'!G5</f>
        <v>Grand Knight (501)</v>
      </c>
      <c r="G5" s="40" t="str">
        <f t="shared" si="2"/>
        <v>GK</v>
      </c>
      <c r="H5" s="31" t="str">
        <f>'SET Raw Data'!H5</f>
        <v>JEREMY J VRANA</v>
      </c>
      <c r="I5" s="31" t="str">
        <f>'SET Raw Data'!M5</f>
        <v>Compliant</v>
      </c>
      <c r="J5" s="31" t="str">
        <f>'SET Raw Data'!Q5</f>
        <v>n/a</v>
      </c>
      <c r="K5" s="31" t="str">
        <f>'SET Raw Data'!T5</f>
        <v>Compliant</v>
      </c>
    </row>
    <row r="6" spans="1:11">
      <c r="A6" s="40" t="str">
        <f t="shared" si="0"/>
        <v>12687CD</v>
      </c>
      <c r="B6" s="31">
        <f>'SET Raw Data'!C6</f>
        <v>24</v>
      </c>
      <c r="C6" s="40" t="str">
        <f t="shared" si="1"/>
        <v>24</v>
      </c>
      <c r="D6" s="31" t="str">
        <f>'SET Raw Data'!D6</f>
        <v>council</v>
      </c>
      <c r="E6" s="31" t="str">
        <f>'SET Raw Data'!E6</f>
        <v>12687</v>
      </c>
      <c r="F6" s="31" t="str">
        <f>'SET Raw Data'!G6</f>
        <v>Community Director (514)</v>
      </c>
      <c r="G6" s="40" t="str">
        <f t="shared" si="2"/>
        <v>CD</v>
      </c>
      <c r="H6" s="31" t="str">
        <f>'SET Raw Data'!H6</f>
        <v>RODNEY D CORNELL</v>
      </c>
      <c r="I6" s="31" t="str">
        <f>'SET Raw Data'!M6</f>
        <v>Compliant</v>
      </c>
      <c r="J6" s="31" t="str">
        <f>'SET Raw Data'!Q6</f>
        <v>Compliant</v>
      </c>
      <c r="K6" s="31" t="str">
        <f>'SET Raw Data'!T6</f>
        <v>Compliant</v>
      </c>
    </row>
    <row r="7" spans="1:11">
      <c r="A7" s="40" t="str">
        <f t="shared" si="0"/>
        <v>9518GK</v>
      </c>
      <c r="B7" s="31">
        <f>'SET Raw Data'!C7</f>
        <v>6</v>
      </c>
      <c r="C7" s="40" t="str">
        <f t="shared" si="1"/>
        <v>6</v>
      </c>
      <c r="D7" s="31" t="str">
        <f>'SET Raw Data'!D7</f>
        <v>council</v>
      </c>
      <c r="E7" s="31" t="str">
        <f>'SET Raw Data'!E7</f>
        <v>9518</v>
      </c>
      <c r="F7" s="31" t="str">
        <f>'SET Raw Data'!G7</f>
        <v>Grand Knight (501)</v>
      </c>
      <c r="G7" s="40" t="str">
        <f t="shared" si="2"/>
        <v>GK</v>
      </c>
      <c r="H7" s="31" t="str">
        <f>'SET Raw Data'!H7</f>
        <v>JOHN A JOURDAN</v>
      </c>
      <c r="I7" s="31" t="str">
        <f>'SET Raw Data'!M7</f>
        <v>Compliant</v>
      </c>
      <c r="J7" s="31" t="str">
        <f>'SET Raw Data'!Q7</f>
        <v>n/a</v>
      </c>
      <c r="K7" s="31" t="str">
        <f>'SET Raw Data'!T7</f>
        <v>Compliant</v>
      </c>
    </row>
    <row r="8" spans="1:11">
      <c r="A8" s="40" t="str">
        <f t="shared" si="0"/>
        <v>11810FD</v>
      </c>
      <c r="B8" s="31">
        <f>'SET Raw Data'!C8</f>
        <v>41</v>
      </c>
      <c r="C8" s="40" t="str">
        <f t="shared" si="1"/>
        <v>41</v>
      </c>
      <c r="D8" s="31" t="str">
        <f>'SET Raw Data'!D8</f>
        <v>council</v>
      </c>
      <c r="E8" s="31" t="str">
        <f>'SET Raw Data'!E8</f>
        <v>11810</v>
      </c>
      <c r="F8" s="31" t="str">
        <f>'SET Raw Data'!G8</f>
        <v>Family Director (519)</v>
      </c>
      <c r="G8" s="40" t="str">
        <f t="shared" si="2"/>
        <v>FD</v>
      </c>
      <c r="H8" s="31" t="str">
        <f>'SET Raw Data'!H8</f>
        <v>BLAKE  KAI</v>
      </c>
      <c r="I8" s="31" t="str">
        <f>'SET Raw Data'!M8</f>
        <v>2026-10-12</v>
      </c>
      <c r="J8" s="31" t="str">
        <f>'SET Raw Data'!Q8</f>
        <v>2026-10-12</v>
      </c>
      <c r="K8" s="31" t="str">
        <f>'SET Raw Data'!T8</f>
        <v>Pending</v>
      </c>
    </row>
    <row r="9" spans="1:11">
      <c r="A9" s="40" t="str">
        <f t="shared" si="0"/>
        <v>10412GK</v>
      </c>
      <c r="B9" s="31">
        <f>'SET Raw Data'!C9</f>
        <v>13</v>
      </c>
      <c r="C9" s="40" t="str">
        <f t="shared" si="1"/>
        <v>13</v>
      </c>
      <c r="D9" s="31" t="str">
        <f>'SET Raw Data'!D9</f>
        <v>council</v>
      </c>
      <c r="E9" s="31" t="str">
        <f>'SET Raw Data'!E9</f>
        <v>10412</v>
      </c>
      <c r="F9" s="31" t="str">
        <f>'SET Raw Data'!G9</f>
        <v>Grand Knight (501)</v>
      </c>
      <c r="G9" s="40" t="str">
        <f t="shared" si="2"/>
        <v>GK</v>
      </c>
      <c r="H9" s="31" t="str">
        <f>'SET Raw Data'!H9</f>
        <v>JIM J FOLEY</v>
      </c>
      <c r="I9" s="31" t="str">
        <f>'SET Raw Data'!M9</f>
        <v>Compliant</v>
      </c>
      <c r="J9" s="31" t="str">
        <f>'SET Raw Data'!Q9</f>
        <v>n/a</v>
      </c>
      <c r="K9" s="31" t="str">
        <f>'SET Raw Data'!T9</f>
        <v>Compliant</v>
      </c>
    </row>
    <row r="10" spans="1:11">
      <c r="A10" s="40" t="str">
        <f t="shared" si="0"/>
        <v>5439CD</v>
      </c>
      <c r="B10" s="31">
        <f>'SET Raw Data'!C10</f>
        <v>14</v>
      </c>
      <c r="C10" s="40" t="str">
        <f t="shared" si="1"/>
        <v>14</v>
      </c>
      <c r="D10" s="31" t="str">
        <f>'SET Raw Data'!D10</f>
        <v>council</v>
      </c>
      <c r="E10" s="31" t="str">
        <f>'SET Raw Data'!E10</f>
        <v>5439</v>
      </c>
      <c r="F10" s="31" t="str">
        <f>'SET Raw Data'!G10</f>
        <v>Community Director (514)</v>
      </c>
      <c r="G10" s="40" t="str">
        <f t="shared" si="2"/>
        <v>CD</v>
      </c>
      <c r="H10" s="31" t="str">
        <f>'SET Raw Data'!H10</f>
        <v>RANDOLPH P BAUMERT</v>
      </c>
      <c r="I10" s="31" t="str">
        <f>'SET Raw Data'!M10</f>
        <v>Non-compliant</v>
      </c>
      <c r="J10" s="31" t="str">
        <f>'SET Raw Data'!Q10</f>
        <v>Non-Compliant</v>
      </c>
      <c r="K10" s="31" t="str">
        <f>'SET Raw Data'!T10</f>
        <v>Non-compliant</v>
      </c>
    </row>
    <row r="11" spans="1:11">
      <c r="A11" s="40" t="str">
        <f t="shared" si="0"/>
        <v>4434GK</v>
      </c>
      <c r="B11" s="31">
        <f>'SET Raw Data'!C11</f>
        <v>23</v>
      </c>
      <c r="C11" s="40" t="str">
        <f t="shared" si="1"/>
        <v>23</v>
      </c>
      <c r="D11" s="31" t="str">
        <f>'SET Raw Data'!D11</f>
        <v>council</v>
      </c>
      <c r="E11" s="31" t="str">
        <f>'SET Raw Data'!E11</f>
        <v>4434</v>
      </c>
      <c r="F11" s="31" t="str">
        <f>'SET Raw Data'!G11</f>
        <v>Grand Knight (501)</v>
      </c>
      <c r="G11" s="40" t="str">
        <f t="shared" si="2"/>
        <v>GK</v>
      </c>
      <c r="H11" s="31" t="str">
        <f>'SET Raw Data'!H11</f>
        <v>TRAVIS  KNUTSON</v>
      </c>
      <c r="I11" s="31" t="str">
        <f>'SET Raw Data'!M11</f>
        <v>Compliant</v>
      </c>
      <c r="J11" s="31" t="str">
        <f>'SET Raw Data'!Q11</f>
        <v>n/a</v>
      </c>
      <c r="K11" s="31" t="str">
        <f>'SET Raw Data'!T11</f>
        <v>Compliant</v>
      </c>
    </row>
    <row r="12" spans="1:11">
      <c r="A12" s="40" t="str">
        <f t="shared" si="0"/>
        <v>7714CD</v>
      </c>
      <c r="B12" s="31">
        <f>'SET Raw Data'!C12</f>
        <v>23</v>
      </c>
      <c r="C12" s="40" t="str">
        <f t="shared" si="1"/>
        <v>23</v>
      </c>
      <c r="D12" s="31" t="str">
        <f>'SET Raw Data'!D12</f>
        <v>council</v>
      </c>
      <c r="E12" s="31" t="str">
        <f>'SET Raw Data'!E12</f>
        <v>7714</v>
      </c>
      <c r="F12" s="31" t="str">
        <f>'SET Raw Data'!G12</f>
        <v>Community Director (514)</v>
      </c>
      <c r="G12" s="40" t="str">
        <f t="shared" si="2"/>
        <v>CD</v>
      </c>
      <c r="H12" s="31" t="str">
        <f>'SET Raw Data'!H12</f>
        <v>JOHN D PRICE</v>
      </c>
      <c r="I12" s="31" t="str">
        <f>'SET Raw Data'!M12</f>
        <v>Non-compliant</v>
      </c>
      <c r="J12" s="31" t="str">
        <f>'SET Raw Data'!Q12</f>
        <v>Compliant</v>
      </c>
      <c r="K12" s="31" t="str">
        <f>'SET Raw Data'!T12</f>
        <v>Non-compliant</v>
      </c>
    </row>
    <row r="13" spans="1:11">
      <c r="A13" s="40" t="str">
        <f t="shared" si="0"/>
        <v>13956GK</v>
      </c>
      <c r="B13" s="31">
        <f>'SET Raw Data'!C13</f>
        <v>1</v>
      </c>
      <c r="C13" s="40" t="str">
        <f t="shared" si="1"/>
        <v>1</v>
      </c>
      <c r="D13" s="31" t="str">
        <f>'SET Raw Data'!D13</f>
        <v>council</v>
      </c>
      <c r="E13" s="31" t="str">
        <f>'SET Raw Data'!E13</f>
        <v>13956</v>
      </c>
      <c r="F13" s="31" t="str">
        <f>'SET Raw Data'!G13</f>
        <v>Grand Knight (501)</v>
      </c>
      <c r="G13" s="40" t="str">
        <f t="shared" si="2"/>
        <v>GK</v>
      </c>
      <c r="H13" s="31" t="str">
        <f>'SET Raw Data'!H13</f>
        <v>JEREMY A BOWERS</v>
      </c>
      <c r="I13" s="31" t="str">
        <f>'SET Raw Data'!M13</f>
        <v>Compliant</v>
      </c>
      <c r="J13" s="31" t="str">
        <f>'SET Raw Data'!Q13</f>
        <v>n/a</v>
      </c>
      <c r="K13" s="31" t="str">
        <f>'SET Raw Data'!T13</f>
        <v>Compliant</v>
      </c>
    </row>
    <row r="14" spans="1:11">
      <c r="A14" s="40" t="str">
        <f t="shared" si="0"/>
        <v>7081PD</v>
      </c>
      <c r="B14" s="31">
        <f>'SET Raw Data'!C14</f>
        <v>30</v>
      </c>
      <c r="C14" s="40" t="str">
        <f t="shared" si="1"/>
        <v>30</v>
      </c>
      <c r="D14" s="31" t="str">
        <f>'SET Raw Data'!D14</f>
        <v>council</v>
      </c>
      <c r="E14" s="31" t="str">
        <f>'SET Raw Data'!E14</f>
        <v>7081</v>
      </c>
      <c r="F14" s="31" t="str">
        <f>'SET Raw Data'!G14</f>
        <v>Program Director (511)</v>
      </c>
      <c r="G14" s="40" t="str">
        <f t="shared" si="2"/>
        <v>PD</v>
      </c>
      <c r="H14" s="31" t="str">
        <f>'SET Raw Data'!H14</f>
        <v>TOM R TERRYBERRY</v>
      </c>
      <c r="I14" s="31" t="str">
        <f>'SET Raw Data'!M14</f>
        <v>Compliant</v>
      </c>
      <c r="J14" s="31" t="str">
        <f>'SET Raw Data'!Q14</f>
        <v>n/a</v>
      </c>
      <c r="K14" s="31" t="str">
        <f>'SET Raw Data'!T14</f>
        <v>Compliant</v>
      </c>
    </row>
    <row r="15" spans="1:11">
      <c r="A15" s="40" t="str">
        <f t="shared" si="0"/>
        <v>11054PD</v>
      </c>
      <c r="B15" s="31">
        <f>'SET Raw Data'!C15</f>
        <v>17</v>
      </c>
      <c r="C15" s="40" t="str">
        <f t="shared" si="1"/>
        <v>17</v>
      </c>
      <c r="D15" s="31" t="str">
        <f>'SET Raw Data'!D15</f>
        <v>council</v>
      </c>
      <c r="E15" s="31" t="str">
        <f>'SET Raw Data'!E15</f>
        <v>11054</v>
      </c>
      <c r="F15" s="31" t="str">
        <f>'SET Raw Data'!G15</f>
        <v>Program Director (511)</v>
      </c>
      <c r="G15" s="40" t="str">
        <f t="shared" si="2"/>
        <v>PD</v>
      </c>
      <c r="H15" s="31" t="str">
        <f>'SET Raw Data'!H15</f>
        <v>SIDNEY N SUDBECK</v>
      </c>
      <c r="I15" s="31" t="str">
        <f>'SET Raw Data'!M15</f>
        <v>Non-compliant</v>
      </c>
      <c r="J15" s="31" t="str">
        <f>'SET Raw Data'!Q15</f>
        <v>n/a</v>
      </c>
      <c r="K15" s="31" t="str">
        <f>'SET Raw Data'!T15</f>
        <v>Non-compliant</v>
      </c>
    </row>
    <row r="16" spans="1:11">
      <c r="A16" s="40" t="str">
        <f t="shared" si="0"/>
        <v>3720GK</v>
      </c>
      <c r="B16" s="31">
        <f>'SET Raw Data'!C16</f>
        <v>26</v>
      </c>
      <c r="C16" s="40" t="str">
        <f t="shared" si="1"/>
        <v>26</v>
      </c>
      <c r="D16" s="31" t="str">
        <f>'SET Raw Data'!D16</f>
        <v>council</v>
      </c>
      <c r="E16" s="31" t="str">
        <f>'SET Raw Data'!E16</f>
        <v>3720</v>
      </c>
      <c r="F16" s="31" t="str">
        <f>'SET Raw Data'!G16</f>
        <v>Grand Knight (501)</v>
      </c>
      <c r="G16" s="40" t="str">
        <f t="shared" si="2"/>
        <v>GK</v>
      </c>
      <c r="H16" s="31" t="str">
        <f>'SET Raw Data'!H16</f>
        <v>JOHN A THIRY</v>
      </c>
      <c r="I16" s="31" t="str">
        <f>'SET Raw Data'!M16</f>
        <v>Compliant</v>
      </c>
      <c r="J16" s="31" t="str">
        <f>'SET Raw Data'!Q16</f>
        <v>n/a</v>
      </c>
      <c r="K16" s="31" t="str">
        <f>'SET Raw Data'!T16</f>
        <v>Compliant</v>
      </c>
    </row>
    <row r="17" spans="1:11">
      <c r="A17" s="40" t="str">
        <f t="shared" si="0"/>
        <v>7704PD</v>
      </c>
      <c r="B17" s="31">
        <f>'SET Raw Data'!C17</f>
        <v>38</v>
      </c>
      <c r="C17" s="40" t="str">
        <f t="shared" si="1"/>
        <v>38</v>
      </c>
      <c r="D17" s="31" t="str">
        <f>'SET Raw Data'!D17</f>
        <v>council</v>
      </c>
      <c r="E17" s="31" t="str">
        <f>'SET Raw Data'!E17</f>
        <v>7704</v>
      </c>
      <c r="F17" s="31" t="str">
        <f>'SET Raw Data'!G17</f>
        <v>Program Director (511)</v>
      </c>
      <c r="G17" s="40" t="str">
        <f t="shared" si="2"/>
        <v>PD</v>
      </c>
      <c r="H17" s="31" t="str">
        <f>'SET Raw Data'!H17</f>
        <v>WILLIAM L MURPHY</v>
      </c>
      <c r="I17" s="31" t="str">
        <f>'SET Raw Data'!M17</f>
        <v>Compliant</v>
      </c>
      <c r="J17" s="31" t="str">
        <f>'SET Raw Data'!Q17</f>
        <v>n/a</v>
      </c>
      <c r="K17" s="31" t="str">
        <f>'SET Raw Data'!T17</f>
        <v>Compliant</v>
      </c>
    </row>
    <row r="18" spans="1:11">
      <c r="A18" s="40" t="str">
        <f t="shared" si="0"/>
        <v>2272FD</v>
      </c>
      <c r="B18" s="31">
        <f>'SET Raw Data'!C18</f>
        <v>41</v>
      </c>
      <c r="C18" s="40" t="str">
        <f t="shared" si="1"/>
        <v>41</v>
      </c>
      <c r="D18" s="31" t="str">
        <f>'SET Raw Data'!D18</f>
        <v>council</v>
      </c>
      <c r="E18" s="31" t="str">
        <f>'SET Raw Data'!E18</f>
        <v>2272</v>
      </c>
      <c r="F18" s="31" t="str">
        <f>'SET Raw Data'!G18</f>
        <v>Family Director (519)</v>
      </c>
      <c r="G18" s="40" t="str">
        <f t="shared" si="2"/>
        <v>FD</v>
      </c>
      <c r="H18" s="31" t="str">
        <f>'SET Raw Data'!H18</f>
        <v>KREG G SCHLAUTMAN</v>
      </c>
      <c r="I18" s="31" t="str">
        <f>'SET Raw Data'!M18</f>
        <v>Compliant</v>
      </c>
      <c r="J18" s="31" t="str">
        <f>'SET Raw Data'!Q18</f>
        <v>Compliant</v>
      </c>
      <c r="K18" s="31" t="str">
        <f>'SET Raw Data'!T18</f>
        <v>Compliant</v>
      </c>
    </row>
    <row r="19" spans="1:11">
      <c r="A19" s="40" t="str">
        <f t="shared" si="0"/>
        <v>6429FD</v>
      </c>
      <c r="B19" s="31">
        <f>'SET Raw Data'!C19</f>
        <v>35</v>
      </c>
      <c r="C19" s="40" t="str">
        <f t="shared" si="1"/>
        <v>35</v>
      </c>
      <c r="D19" s="31" t="str">
        <f>'SET Raw Data'!D19</f>
        <v>council</v>
      </c>
      <c r="E19" s="31" t="str">
        <f>'SET Raw Data'!E19</f>
        <v>6429</v>
      </c>
      <c r="F19" s="31" t="str">
        <f>'SET Raw Data'!G19</f>
        <v>Family Director (519)</v>
      </c>
      <c r="G19" s="40" t="str">
        <f t="shared" si="2"/>
        <v>FD</v>
      </c>
      <c r="H19" s="31" t="str">
        <f>'SET Raw Data'!H19</f>
        <v>BRETT E CONNOT</v>
      </c>
      <c r="I19" s="31" t="str">
        <f>'SET Raw Data'!M19</f>
        <v>Compliant</v>
      </c>
      <c r="J19" s="31" t="str">
        <f>'SET Raw Data'!Q19</f>
        <v>Compliant</v>
      </c>
      <c r="K19" s="31" t="str">
        <f>'SET Raw Data'!T19</f>
        <v>Compliant</v>
      </c>
    </row>
    <row r="20" spans="1:11">
      <c r="A20" s="40" t="str">
        <f t="shared" si="0"/>
        <v>10108PD</v>
      </c>
      <c r="B20" s="31">
        <f>'SET Raw Data'!C20</f>
        <v>2</v>
      </c>
      <c r="C20" s="40" t="str">
        <f t="shared" si="1"/>
        <v>2</v>
      </c>
      <c r="D20" s="31" t="str">
        <f>'SET Raw Data'!D20</f>
        <v>council</v>
      </c>
      <c r="E20" s="31" t="str">
        <f>'SET Raw Data'!E20</f>
        <v>10108</v>
      </c>
      <c r="F20" s="31" t="str">
        <f>'SET Raw Data'!G20</f>
        <v>Program Director (511)</v>
      </c>
      <c r="G20" s="40" t="str">
        <f t="shared" si="2"/>
        <v>PD</v>
      </c>
      <c r="H20" s="31" t="str">
        <f>'SET Raw Data'!H20</f>
        <v>TIMOTHY L THOMPSON</v>
      </c>
      <c r="I20" s="31" t="str">
        <f>'SET Raw Data'!M20</f>
        <v>Compliant</v>
      </c>
      <c r="J20" s="31" t="str">
        <f>'SET Raw Data'!Q20</f>
        <v>n/a</v>
      </c>
      <c r="K20" s="31" t="str">
        <f>'SET Raw Data'!T20</f>
        <v>Compliant</v>
      </c>
    </row>
    <row r="21" spans="1:11">
      <c r="A21" s="40" t="str">
        <f t="shared" si="0"/>
        <v>9771CD</v>
      </c>
      <c r="B21" s="31">
        <f>'SET Raw Data'!C21</f>
        <v>3</v>
      </c>
      <c r="C21" s="40" t="str">
        <f t="shared" si="1"/>
        <v>3</v>
      </c>
      <c r="D21" s="31" t="str">
        <f>'SET Raw Data'!D21</f>
        <v>council</v>
      </c>
      <c r="E21" s="31" t="str">
        <f>'SET Raw Data'!E21</f>
        <v>9771</v>
      </c>
      <c r="F21" s="31" t="str">
        <f>'SET Raw Data'!G21</f>
        <v>Community Director (514)</v>
      </c>
      <c r="G21" s="40" t="str">
        <f t="shared" si="2"/>
        <v>CD</v>
      </c>
      <c r="H21" s="31" t="str">
        <f>'SET Raw Data'!H21</f>
        <v>JEFFREY M DANIELS</v>
      </c>
      <c r="I21" s="31" t="str">
        <f>'SET Raw Data'!M21</f>
        <v>Compliant</v>
      </c>
      <c r="J21" s="31" t="str">
        <f>'SET Raw Data'!Q21</f>
        <v>Compliant</v>
      </c>
      <c r="K21" s="31" t="str">
        <f>'SET Raw Data'!T21</f>
        <v>Compliant</v>
      </c>
    </row>
    <row r="22" spans="1:11">
      <c r="A22" s="40" t="str">
        <f t="shared" si="0"/>
        <v>11822CD</v>
      </c>
      <c r="B22" s="31">
        <f>'SET Raw Data'!C22</f>
        <v>12</v>
      </c>
      <c r="C22" s="40" t="str">
        <f t="shared" si="1"/>
        <v>12</v>
      </c>
      <c r="D22" s="31" t="str">
        <f>'SET Raw Data'!D22</f>
        <v>council</v>
      </c>
      <c r="E22" s="31" t="str">
        <f>'SET Raw Data'!E22</f>
        <v>11822</v>
      </c>
      <c r="F22" s="31" t="str">
        <f>'SET Raw Data'!G22</f>
        <v>Community Director (514)</v>
      </c>
      <c r="G22" s="40" t="str">
        <f t="shared" si="2"/>
        <v>CD</v>
      </c>
      <c r="H22" s="31" t="str">
        <f>'SET Raw Data'!H22</f>
        <v>THOMAS C VOSSLER</v>
      </c>
      <c r="I22" s="31" t="str">
        <f>'SET Raw Data'!M22</f>
        <v>Compliant</v>
      </c>
      <c r="J22" s="31" t="str">
        <f>'SET Raw Data'!Q22</f>
        <v>Compliant</v>
      </c>
      <c r="K22" s="31" t="str">
        <f>'SET Raw Data'!T22</f>
        <v>Compliant</v>
      </c>
    </row>
    <row r="23" spans="1:11">
      <c r="A23" s="40" t="str">
        <f t="shared" si="0"/>
        <v>1708GK</v>
      </c>
      <c r="B23" s="31">
        <f>'SET Raw Data'!C23</f>
        <v>12</v>
      </c>
      <c r="C23" s="40" t="str">
        <f t="shared" si="1"/>
        <v>12</v>
      </c>
      <c r="D23" s="31" t="str">
        <f>'SET Raw Data'!D23</f>
        <v>council</v>
      </c>
      <c r="E23" s="31" t="str">
        <f>'SET Raw Data'!E23</f>
        <v>1708</v>
      </c>
      <c r="F23" s="31" t="str">
        <f>'SET Raw Data'!G23</f>
        <v>Grand Knight (501)</v>
      </c>
      <c r="G23" s="40" t="str">
        <f t="shared" si="2"/>
        <v>GK</v>
      </c>
      <c r="H23" s="31" t="str">
        <f>'SET Raw Data'!H23</f>
        <v>JAMES H CAST</v>
      </c>
      <c r="I23" s="31" t="str">
        <f>'SET Raw Data'!M23</f>
        <v>Compliant</v>
      </c>
      <c r="J23" s="31" t="str">
        <f>'SET Raw Data'!Q23</f>
        <v>n/a</v>
      </c>
      <c r="K23" s="31" t="str">
        <f>'SET Raw Data'!T23</f>
        <v>Compliant</v>
      </c>
    </row>
    <row r="24" spans="1:11">
      <c r="A24" s="40" t="str">
        <f t="shared" si="0"/>
        <v>10163CD</v>
      </c>
      <c r="B24" s="31">
        <f>'SET Raw Data'!C24</f>
        <v>30</v>
      </c>
      <c r="C24" s="40" t="str">
        <f t="shared" si="1"/>
        <v>30</v>
      </c>
      <c r="D24" s="31" t="str">
        <f>'SET Raw Data'!D24</f>
        <v>council</v>
      </c>
      <c r="E24" s="31" t="str">
        <f>'SET Raw Data'!E24</f>
        <v>10163</v>
      </c>
      <c r="F24" s="31" t="str">
        <f>'SET Raw Data'!G24</f>
        <v>Community Director (514)</v>
      </c>
      <c r="G24" s="40" t="str">
        <f t="shared" si="2"/>
        <v>CD</v>
      </c>
      <c r="H24" s="31" t="str">
        <f>'SET Raw Data'!H24</f>
        <v>RODNEY C AUFFET</v>
      </c>
      <c r="I24" s="31" t="str">
        <f>'SET Raw Data'!M24</f>
        <v>Compliant</v>
      </c>
      <c r="J24" s="31" t="str">
        <f>'SET Raw Data'!Q24</f>
        <v>Compliant</v>
      </c>
      <c r="K24" s="31" t="str">
        <f>'SET Raw Data'!T24</f>
        <v>Compliant</v>
      </c>
    </row>
    <row r="25" spans="1:11">
      <c r="A25" s="40" t="str">
        <f t="shared" si="0"/>
        <v>10795FD</v>
      </c>
      <c r="B25" s="31">
        <f>'SET Raw Data'!C25</f>
        <v>34</v>
      </c>
      <c r="C25" s="40" t="str">
        <f t="shared" si="1"/>
        <v>34</v>
      </c>
      <c r="D25" s="31" t="str">
        <f>'SET Raw Data'!D25</f>
        <v>council</v>
      </c>
      <c r="E25" s="31" t="str">
        <f>'SET Raw Data'!E25</f>
        <v>10795</v>
      </c>
      <c r="F25" s="31" t="str">
        <f>'SET Raw Data'!G25</f>
        <v>Family Director (519)</v>
      </c>
      <c r="G25" s="40" t="str">
        <f t="shared" si="2"/>
        <v>FD</v>
      </c>
      <c r="H25" s="31" t="str">
        <f>'SET Raw Data'!H25</f>
        <v>JAMES P PAVLIK</v>
      </c>
      <c r="I25" s="31" t="str">
        <f>'SET Raw Data'!M25</f>
        <v>Compliant</v>
      </c>
      <c r="J25" s="31" t="str">
        <f>'SET Raw Data'!Q25</f>
        <v>Compliant</v>
      </c>
      <c r="K25" s="31" t="str">
        <f>'SET Raw Data'!T25</f>
        <v>Compliant</v>
      </c>
    </row>
    <row r="26" spans="1:11">
      <c r="A26" s="40" t="str">
        <f t="shared" si="0"/>
        <v>10965GK</v>
      </c>
      <c r="B26" s="31">
        <f>'SET Raw Data'!C26</f>
        <v>34</v>
      </c>
      <c r="C26" s="40" t="str">
        <f t="shared" si="1"/>
        <v>34</v>
      </c>
      <c r="D26" s="31" t="str">
        <f>'SET Raw Data'!D26</f>
        <v>council</v>
      </c>
      <c r="E26" s="31" t="str">
        <f>'SET Raw Data'!E26</f>
        <v>10965</v>
      </c>
      <c r="F26" s="31" t="str">
        <f>'SET Raw Data'!G26</f>
        <v>Grand Knight (501)</v>
      </c>
      <c r="G26" s="40" t="str">
        <f t="shared" si="2"/>
        <v>GK</v>
      </c>
      <c r="H26" s="31" t="str">
        <f>'SET Raw Data'!H26</f>
        <v>CHRIS  KINSELLA</v>
      </c>
      <c r="I26" s="31" t="str">
        <f>'SET Raw Data'!M26</f>
        <v>Compliant</v>
      </c>
      <c r="J26" s="31" t="str">
        <f>'SET Raw Data'!Q26</f>
        <v>n/a</v>
      </c>
      <c r="K26" s="31" t="str">
        <f>'SET Raw Data'!T26</f>
        <v>Compliant</v>
      </c>
    </row>
    <row r="27" spans="1:11">
      <c r="A27" s="40" t="str">
        <f t="shared" si="0"/>
        <v>15944GK</v>
      </c>
      <c r="B27" s="31">
        <f>'SET Raw Data'!C27</f>
        <v>36</v>
      </c>
      <c r="C27" s="40" t="str">
        <f t="shared" si="1"/>
        <v>36</v>
      </c>
      <c r="D27" s="31" t="str">
        <f>'SET Raw Data'!D27</f>
        <v>council</v>
      </c>
      <c r="E27" s="31" t="str">
        <f>'SET Raw Data'!E27</f>
        <v>15944</v>
      </c>
      <c r="F27" s="31" t="str">
        <f>'SET Raw Data'!G27</f>
        <v>Grand Knight (501)</v>
      </c>
      <c r="G27" s="40" t="str">
        <f t="shared" si="2"/>
        <v>GK</v>
      </c>
      <c r="H27" s="31" t="str">
        <f>'SET Raw Data'!H27</f>
        <v>DREW E GLASSHOFF</v>
      </c>
      <c r="I27" s="31" t="str">
        <f>'SET Raw Data'!M27</f>
        <v>Non-compliant</v>
      </c>
      <c r="J27" s="31" t="str">
        <f>'SET Raw Data'!Q27</f>
        <v>n/a</v>
      </c>
      <c r="K27" s="31" t="str">
        <f>'SET Raw Data'!T27</f>
        <v>Non-compliant</v>
      </c>
    </row>
    <row r="28" spans="1:11">
      <c r="A28" s="40" t="str">
        <f t="shared" si="0"/>
        <v>1211PD</v>
      </c>
      <c r="B28" s="31">
        <f>'SET Raw Data'!C28</f>
        <v>28</v>
      </c>
      <c r="C28" s="40" t="str">
        <f t="shared" si="1"/>
        <v>28</v>
      </c>
      <c r="D28" s="31" t="str">
        <f>'SET Raw Data'!D28</f>
        <v>council</v>
      </c>
      <c r="E28" s="31" t="str">
        <f>'SET Raw Data'!E28</f>
        <v>1211</v>
      </c>
      <c r="F28" s="31" t="str">
        <f>'SET Raw Data'!G28</f>
        <v>Program Director (511)</v>
      </c>
      <c r="G28" s="40" t="str">
        <f t="shared" si="2"/>
        <v>PD</v>
      </c>
      <c r="H28" s="31" t="str">
        <f>'SET Raw Data'!H28</f>
        <v>DANIEL J EASTBURN</v>
      </c>
      <c r="I28" s="31" t="str">
        <f>'SET Raw Data'!M28</f>
        <v>Compliant</v>
      </c>
      <c r="J28" s="31" t="str">
        <f>'SET Raw Data'!Q28</f>
        <v>n/a</v>
      </c>
      <c r="K28" s="31" t="str">
        <f>'SET Raw Data'!T28</f>
        <v>Compliant</v>
      </c>
    </row>
    <row r="29" spans="1:11">
      <c r="A29" s="40" t="str">
        <f t="shared" si="0"/>
        <v>1739GK</v>
      </c>
      <c r="B29" s="31">
        <f>'SET Raw Data'!C29</f>
        <v>21</v>
      </c>
      <c r="C29" s="40" t="str">
        <f t="shared" si="1"/>
        <v>21</v>
      </c>
      <c r="D29" s="31" t="str">
        <f>'SET Raw Data'!D29</f>
        <v>council</v>
      </c>
      <c r="E29" s="31" t="str">
        <f>'SET Raw Data'!E29</f>
        <v>1739</v>
      </c>
      <c r="F29" s="31" t="str">
        <f>'SET Raw Data'!G29</f>
        <v>Grand Knight (501)</v>
      </c>
      <c r="G29" s="40" t="str">
        <f t="shared" si="2"/>
        <v>GK</v>
      </c>
      <c r="H29" s="31" t="str">
        <f>'SET Raw Data'!H29</f>
        <v>TODD F KRAMER</v>
      </c>
      <c r="I29" s="31" t="str">
        <f>'SET Raw Data'!M29</f>
        <v>Compliant</v>
      </c>
      <c r="J29" s="31" t="str">
        <f>'SET Raw Data'!Q29</f>
        <v>n/a</v>
      </c>
      <c r="K29" s="31" t="str">
        <f>'SET Raw Data'!T29</f>
        <v>Compliant</v>
      </c>
    </row>
    <row r="30" spans="1:11">
      <c r="A30" s="40" t="str">
        <f t="shared" si="0"/>
        <v>2272GK</v>
      </c>
      <c r="B30" s="31">
        <f>'SET Raw Data'!C30</f>
        <v>41</v>
      </c>
      <c r="C30" s="40" t="str">
        <f t="shared" si="1"/>
        <v>41</v>
      </c>
      <c r="D30" s="31" t="str">
        <f>'SET Raw Data'!D30</f>
        <v>council</v>
      </c>
      <c r="E30" s="31" t="str">
        <f>'SET Raw Data'!E30</f>
        <v>2272</v>
      </c>
      <c r="F30" s="31" t="str">
        <f>'SET Raw Data'!G30</f>
        <v>Grand Knight (501)</v>
      </c>
      <c r="G30" s="40" t="str">
        <f t="shared" si="2"/>
        <v>GK</v>
      </c>
      <c r="H30" s="31" t="str">
        <f>'SET Raw Data'!H30</f>
        <v>JON  LIERMAN</v>
      </c>
      <c r="I30" s="31" t="str">
        <f>'SET Raw Data'!M30</f>
        <v>Compliant</v>
      </c>
      <c r="J30" s="31" t="str">
        <f>'SET Raw Data'!Q30</f>
        <v>n/a</v>
      </c>
      <c r="K30" s="31" t="str">
        <f>'SET Raw Data'!T30</f>
        <v>Compliant</v>
      </c>
    </row>
    <row r="31" spans="1:11">
      <c r="A31" s="40" t="str">
        <f t="shared" si="0"/>
        <v>14070GK</v>
      </c>
      <c r="B31" s="31">
        <f>'SET Raw Data'!C31</f>
        <v>11</v>
      </c>
      <c r="C31" s="40" t="str">
        <f t="shared" si="1"/>
        <v>11</v>
      </c>
      <c r="D31" s="31" t="str">
        <f>'SET Raw Data'!D31</f>
        <v>council</v>
      </c>
      <c r="E31" s="31" t="str">
        <f>'SET Raw Data'!E31</f>
        <v>14070</v>
      </c>
      <c r="F31" s="31" t="str">
        <f>'SET Raw Data'!G31</f>
        <v>Grand Knight (501)</v>
      </c>
      <c r="G31" s="40" t="str">
        <f t="shared" si="2"/>
        <v>GK</v>
      </c>
      <c r="H31" s="31" t="str">
        <f>'SET Raw Data'!H31</f>
        <v>JOHNATHAN L HAAG</v>
      </c>
      <c r="I31" s="31" t="str">
        <f>'SET Raw Data'!M31</f>
        <v>Compliant</v>
      </c>
      <c r="J31" s="31" t="str">
        <f>'SET Raw Data'!Q31</f>
        <v>n/a</v>
      </c>
      <c r="K31" s="31" t="str">
        <f>'SET Raw Data'!T31</f>
        <v>Compliant</v>
      </c>
    </row>
    <row r="32" spans="1:11">
      <c r="A32" s="40" t="str">
        <f t="shared" si="0"/>
        <v>1497GK</v>
      </c>
      <c r="B32" s="31">
        <f>'SET Raw Data'!C32</f>
        <v>13</v>
      </c>
      <c r="C32" s="40" t="str">
        <f t="shared" si="1"/>
        <v>13</v>
      </c>
      <c r="D32" s="31" t="str">
        <f>'SET Raw Data'!D32</f>
        <v>council</v>
      </c>
      <c r="E32" s="31" t="str">
        <f>'SET Raw Data'!E32</f>
        <v>1497</v>
      </c>
      <c r="F32" s="31" t="str">
        <f>'SET Raw Data'!G32</f>
        <v>Grand Knight (501)</v>
      </c>
      <c r="G32" s="40" t="str">
        <f t="shared" si="2"/>
        <v>GK</v>
      </c>
      <c r="H32" s="31" t="str">
        <f>'SET Raw Data'!H32</f>
        <v>ALAN J ATKINSON</v>
      </c>
      <c r="I32" s="31" t="str">
        <f>'SET Raw Data'!M32</f>
        <v>Compliant</v>
      </c>
      <c r="J32" s="31" t="str">
        <f>'SET Raw Data'!Q32</f>
        <v>n/a</v>
      </c>
      <c r="K32" s="31" t="str">
        <f>'SET Raw Data'!T32</f>
        <v>Compliant</v>
      </c>
    </row>
    <row r="33" spans="1:11">
      <c r="A33" s="40" t="str">
        <f t="shared" si="0"/>
        <v>7550GK</v>
      </c>
      <c r="B33" s="31">
        <f>'SET Raw Data'!C33</f>
        <v>18</v>
      </c>
      <c r="C33" s="40" t="str">
        <f t="shared" si="1"/>
        <v>18</v>
      </c>
      <c r="D33" s="31" t="str">
        <f>'SET Raw Data'!D33</f>
        <v>council</v>
      </c>
      <c r="E33" s="31" t="str">
        <f>'SET Raw Data'!E33</f>
        <v>7550</v>
      </c>
      <c r="F33" s="31" t="str">
        <f>'SET Raw Data'!G33</f>
        <v>Grand Knight (501)</v>
      </c>
      <c r="G33" s="40" t="str">
        <f t="shared" si="2"/>
        <v>GK</v>
      </c>
      <c r="H33" s="31" t="str">
        <f>'SET Raw Data'!H33</f>
        <v>NICHOLAS L RAMOLD</v>
      </c>
      <c r="I33" s="31" t="str">
        <f>'SET Raw Data'!M33</f>
        <v>Compliant</v>
      </c>
      <c r="J33" s="31" t="str">
        <f>'SET Raw Data'!Q33</f>
        <v>n/a</v>
      </c>
      <c r="K33" s="31" t="str">
        <f>'SET Raw Data'!T33</f>
        <v>Compliant</v>
      </c>
    </row>
    <row r="34" spans="1:11">
      <c r="A34" s="40" t="str">
        <f t="shared" si="0"/>
        <v>10305GK</v>
      </c>
      <c r="B34" s="31">
        <f>'SET Raw Data'!C34</f>
        <v>13</v>
      </c>
      <c r="C34" s="40" t="str">
        <f t="shared" si="1"/>
        <v>13</v>
      </c>
      <c r="D34" s="31" t="str">
        <f>'SET Raw Data'!D34</f>
        <v>council</v>
      </c>
      <c r="E34" s="31" t="str">
        <f>'SET Raw Data'!E34</f>
        <v>10305</v>
      </c>
      <c r="F34" s="31" t="str">
        <f>'SET Raw Data'!G34</f>
        <v>Grand Knight (501)</v>
      </c>
      <c r="G34" s="40" t="str">
        <f t="shared" si="2"/>
        <v>GK</v>
      </c>
      <c r="H34" s="31" t="str">
        <f>'SET Raw Data'!H34</f>
        <v>CHRISTOPHER J KOENIG</v>
      </c>
      <c r="I34" s="31" t="str">
        <f>'SET Raw Data'!M34</f>
        <v>2026-10-16</v>
      </c>
      <c r="J34" s="31" t="str">
        <f>'SET Raw Data'!Q34</f>
        <v>n/a</v>
      </c>
      <c r="K34" s="31" t="str">
        <f>'SET Raw Data'!T34</f>
        <v>Pending</v>
      </c>
    </row>
    <row r="35" spans="1:11">
      <c r="A35" s="40" t="str">
        <f t="shared" si="0"/>
        <v>16878FD</v>
      </c>
      <c r="B35" s="31">
        <f>'SET Raw Data'!C35</f>
        <v>9</v>
      </c>
      <c r="C35" s="40" t="str">
        <f t="shared" si="1"/>
        <v>9</v>
      </c>
      <c r="D35" s="31" t="str">
        <f>'SET Raw Data'!D35</f>
        <v>council</v>
      </c>
      <c r="E35" s="31" t="str">
        <f>'SET Raw Data'!E35</f>
        <v>16878</v>
      </c>
      <c r="F35" s="31" t="str">
        <f>'SET Raw Data'!G35</f>
        <v>Family Director (519)</v>
      </c>
      <c r="G35" s="40" t="str">
        <f t="shared" si="2"/>
        <v>FD</v>
      </c>
      <c r="H35" s="31" t="str">
        <f>'SET Raw Data'!H35</f>
        <v>DAVID  MCPHILLIPS</v>
      </c>
      <c r="I35" s="31" t="str">
        <f>'SET Raw Data'!M35</f>
        <v>Compliant</v>
      </c>
      <c r="J35" s="31" t="str">
        <f>'SET Raw Data'!Q35</f>
        <v>Compliant</v>
      </c>
      <c r="K35" s="31" t="str">
        <f>'SET Raw Data'!T35</f>
        <v>Compliant</v>
      </c>
    </row>
    <row r="36" spans="1:11">
      <c r="A36" s="40" t="str">
        <f t="shared" si="0"/>
        <v>701FD</v>
      </c>
      <c r="B36" s="31">
        <f>'SET Raw Data'!C36</f>
        <v>26</v>
      </c>
      <c r="C36" s="40" t="str">
        <f t="shared" si="1"/>
        <v>26</v>
      </c>
      <c r="D36" s="31" t="str">
        <f>'SET Raw Data'!D36</f>
        <v>council</v>
      </c>
      <c r="E36" s="31" t="str">
        <f>'SET Raw Data'!E36</f>
        <v>701</v>
      </c>
      <c r="F36" s="31" t="str">
        <f>'SET Raw Data'!G36</f>
        <v>Family Director (519)</v>
      </c>
      <c r="G36" s="40" t="str">
        <f t="shared" si="2"/>
        <v>FD</v>
      </c>
      <c r="H36" s="31" t="str">
        <f>'SET Raw Data'!H36</f>
        <v>ROSS M TOMJACK</v>
      </c>
      <c r="I36" s="31" t="str">
        <f>'SET Raw Data'!M36</f>
        <v>Compliant</v>
      </c>
      <c r="J36" s="31" t="str">
        <f>'SET Raw Data'!Q36</f>
        <v>Compliant</v>
      </c>
      <c r="K36" s="31" t="str">
        <f>'SET Raw Data'!T36</f>
        <v>Compliant</v>
      </c>
    </row>
    <row r="37" spans="1:11">
      <c r="A37" s="40" t="str">
        <f t="shared" si="0"/>
        <v>10335GK</v>
      </c>
      <c r="B37" s="31">
        <f>'SET Raw Data'!C37</f>
        <v>39</v>
      </c>
      <c r="C37" s="40" t="str">
        <f t="shared" si="1"/>
        <v>39</v>
      </c>
      <c r="D37" s="31" t="str">
        <f>'SET Raw Data'!D37</f>
        <v>council</v>
      </c>
      <c r="E37" s="31" t="str">
        <f>'SET Raw Data'!E37</f>
        <v>10335</v>
      </c>
      <c r="F37" s="31" t="str">
        <f>'SET Raw Data'!G37</f>
        <v>Grand Knight (501)</v>
      </c>
      <c r="G37" s="40" t="str">
        <f t="shared" si="2"/>
        <v>GK</v>
      </c>
      <c r="H37" s="31" t="str">
        <f>'SET Raw Data'!H37</f>
        <v>ROBERT T HECK</v>
      </c>
      <c r="I37" s="31" t="str">
        <f>'SET Raw Data'!M37</f>
        <v>Compliant</v>
      </c>
      <c r="J37" s="31" t="str">
        <f>'SET Raw Data'!Q37</f>
        <v>n/a</v>
      </c>
      <c r="K37" s="31" t="str">
        <f>'SET Raw Data'!T37</f>
        <v>Compliant</v>
      </c>
    </row>
    <row r="38" spans="1:11">
      <c r="A38" s="40" t="str">
        <f t="shared" si="0"/>
        <v>1336FD</v>
      </c>
      <c r="B38" s="31">
        <f>'SET Raw Data'!C38</f>
        <v>7</v>
      </c>
      <c r="C38" s="40" t="str">
        <f t="shared" si="1"/>
        <v>7</v>
      </c>
      <c r="D38" s="31" t="str">
        <f>'SET Raw Data'!D38</f>
        <v>council</v>
      </c>
      <c r="E38" s="31" t="str">
        <f>'SET Raw Data'!E38</f>
        <v>1336</v>
      </c>
      <c r="F38" s="31" t="str">
        <f>'SET Raw Data'!G38</f>
        <v>Family Director (519)</v>
      </c>
      <c r="G38" s="40" t="str">
        <f t="shared" si="2"/>
        <v>FD</v>
      </c>
      <c r="H38" s="31" t="str">
        <f>'SET Raw Data'!H38</f>
        <v>DAVID H MULLINS</v>
      </c>
      <c r="I38" s="31" t="str">
        <f>'SET Raw Data'!M38</f>
        <v>Compliant</v>
      </c>
      <c r="J38" s="31" t="str">
        <f>'SET Raw Data'!Q38</f>
        <v>Non-Compliant</v>
      </c>
      <c r="K38" s="31" t="str">
        <f>'SET Raw Data'!T38</f>
        <v>Non-compliant</v>
      </c>
    </row>
    <row r="39" spans="1:11">
      <c r="A39" s="40" t="str">
        <f t="shared" si="0"/>
        <v>10923FD</v>
      </c>
      <c r="B39" s="31">
        <f>'SET Raw Data'!C39</f>
        <v>24</v>
      </c>
      <c r="C39" s="40" t="str">
        <f t="shared" si="1"/>
        <v>24</v>
      </c>
      <c r="D39" s="31" t="str">
        <f>'SET Raw Data'!D39</f>
        <v>council</v>
      </c>
      <c r="E39" s="31" t="str">
        <f>'SET Raw Data'!E39</f>
        <v>10923</v>
      </c>
      <c r="F39" s="31" t="str">
        <f>'SET Raw Data'!G39</f>
        <v>Family Director (519)</v>
      </c>
      <c r="G39" s="40" t="str">
        <f t="shared" si="2"/>
        <v>FD</v>
      </c>
      <c r="H39" s="31" t="str">
        <f>'SET Raw Data'!H39</f>
        <v>LARRY  CASTILLO</v>
      </c>
      <c r="I39" s="31" t="str">
        <f>'SET Raw Data'!M39</f>
        <v>Compliant</v>
      </c>
      <c r="J39" s="31" t="str">
        <f>'SET Raw Data'!Q39</f>
        <v>Compliant</v>
      </c>
      <c r="K39" s="31" t="str">
        <f>'SET Raw Data'!T39</f>
        <v>Compliant</v>
      </c>
    </row>
    <row r="40" spans="1:11">
      <c r="A40" s="40" t="str">
        <f t="shared" si="0"/>
        <v>10913FD</v>
      </c>
      <c r="B40" s="31">
        <f>'SET Raw Data'!C40</f>
        <v>33</v>
      </c>
      <c r="C40" s="40" t="str">
        <f t="shared" si="1"/>
        <v>33</v>
      </c>
      <c r="D40" s="31" t="str">
        <f>'SET Raw Data'!D40</f>
        <v>council</v>
      </c>
      <c r="E40" s="31" t="str">
        <f>'SET Raw Data'!E40</f>
        <v>10913</v>
      </c>
      <c r="F40" s="31" t="str">
        <f>'SET Raw Data'!G40</f>
        <v>Family Director (519)</v>
      </c>
      <c r="G40" s="40" t="str">
        <f t="shared" si="2"/>
        <v>FD</v>
      </c>
      <c r="H40" s="31" t="str">
        <f>'SET Raw Data'!H40</f>
        <v>FRED P WAGNER</v>
      </c>
      <c r="I40" s="31" t="str">
        <f>'SET Raw Data'!M40</f>
        <v>Non-compliant</v>
      </c>
      <c r="J40" s="31" t="str">
        <f>'SET Raw Data'!Q40</f>
        <v>Non-Compliant</v>
      </c>
      <c r="K40" s="31" t="str">
        <f>'SET Raw Data'!T40</f>
        <v>Non-compliant</v>
      </c>
    </row>
    <row r="41" spans="1:11">
      <c r="A41" s="40" t="str">
        <f t="shared" si="0"/>
        <v>9563CD</v>
      </c>
      <c r="B41" s="31">
        <f>'SET Raw Data'!C41</f>
        <v>33</v>
      </c>
      <c r="C41" s="40" t="str">
        <f t="shared" si="1"/>
        <v>33</v>
      </c>
      <c r="D41" s="31" t="str">
        <f>'SET Raw Data'!D41</f>
        <v>council</v>
      </c>
      <c r="E41" s="31" t="str">
        <f>'SET Raw Data'!E41</f>
        <v>9563</v>
      </c>
      <c r="F41" s="31" t="str">
        <f>'SET Raw Data'!G41</f>
        <v>Community Director (514)</v>
      </c>
      <c r="G41" s="40" t="str">
        <f t="shared" si="2"/>
        <v>CD</v>
      </c>
      <c r="H41" s="31" t="str">
        <f>'SET Raw Data'!H41</f>
        <v>ALVIN D RAEF</v>
      </c>
      <c r="I41" s="31" t="str">
        <f>'SET Raw Data'!M41</f>
        <v>Compliant</v>
      </c>
      <c r="J41" s="31" t="str">
        <f>'SET Raw Data'!Q41</f>
        <v>Compliant</v>
      </c>
      <c r="K41" s="31" t="str">
        <f>'SET Raw Data'!T41</f>
        <v>Compliant</v>
      </c>
    </row>
    <row r="42" spans="1:11">
      <c r="A42" s="40" t="str">
        <f t="shared" si="0"/>
        <v>1861GK</v>
      </c>
      <c r="B42" s="31">
        <f>'SET Raw Data'!C42</f>
        <v>42</v>
      </c>
      <c r="C42" s="40" t="str">
        <f t="shared" si="1"/>
        <v>42</v>
      </c>
      <c r="D42" s="31" t="str">
        <f>'SET Raw Data'!D42</f>
        <v>council</v>
      </c>
      <c r="E42" s="31" t="str">
        <f>'SET Raw Data'!E42</f>
        <v>1861</v>
      </c>
      <c r="F42" s="31" t="str">
        <f>'SET Raw Data'!G42</f>
        <v>Grand Knight (501)</v>
      </c>
      <c r="G42" s="40" t="str">
        <f t="shared" si="2"/>
        <v>GK</v>
      </c>
      <c r="H42" s="31" t="str">
        <f>'SET Raw Data'!H42</f>
        <v>JAMES C BROWN</v>
      </c>
      <c r="I42" s="31" t="str">
        <f>'SET Raw Data'!M42</f>
        <v>Compliant</v>
      </c>
      <c r="J42" s="31" t="str">
        <f>'SET Raw Data'!Q42</f>
        <v>n/a</v>
      </c>
      <c r="K42" s="31" t="str">
        <f>'SET Raw Data'!T42</f>
        <v>Compliant</v>
      </c>
    </row>
    <row r="43" spans="1:11">
      <c r="A43" s="40" t="str">
        <f t="shared" si="0"/>
        <v>6429GK</v>
      </c>
      <c r="B43" s="31">
        <f>'SET Raw Data'!C43</f>
        <v>35</v>
      </c>
      <c r="C43" s="40" t="str">
        <f t="shared" si="1"/>
        <v>35</v>
      </c>
      <c r="D43" s="31" t="str">
        <f>'SET Raw Data'!D43</f>
        <v>council</v>
      </c>
      <c r="E43" s="31" t="str">
        <f>'SET Raw Data'!E43</f>
        <v>6429</v>
      </c>
      <c r="F43" s="31" t="str">
        <f>'SET Raw Data'!G43</f>
        <v>Grand Knight (501)</v>
      </c>
      <c r="G43" s="40" t="str">
        <f t="shared" si="2"/>
        <v>GK</v>
      </c>
      <c r="H43" s="31" t="str">
        <f>'SET Raw Data'!H43</f>
        <v>DAVID J DROZD</v>
      </c>
      <c r="I43" s="31" t="str">
        <f>'SET Raw Data'!M43</f>
        <v>Compliant</v>
      </c>
      <c r="J43" s="31" t="str">
        <f>'SET Raw Data'!Q43</f>
        <v>n/a</v>
      </c>
      <c r="K43" s="31" t="str">
        <f>'SET Raw Data'!T43</f>
        <v>Compliant</v>
      </c>
    </row>
    <row r="44" spans="1:11">
      <c r="A44" s="40" t="str">
        <f t="shared" si="0"/>
        <v>10305CD</v>
      </c>
      <c r="B44" s="31">
        <f>'SET Raw Data'!C44</f>
        <v>13</v>
      </c>
      <c r="C44" s="40" t="str">
        <f t="shared" si="1"/>
        <v>13</v>
      </c>
      <c r="D44" s="31" t="str">
        <f>'SET Raw Data'!D44</f>
        <v>council</v>
      </c>
      <c r="E44" s="31" t="str">
        <f>'SET Raw Data'!E44</f>
        <v>10305</v>
      </c>
      <c r="F44" s="31" t="str">
        <f>'SET Raw Data'!G44</f>
        <v>Community Director (514)</v>
      </c>
      <c r="G44" s="40" t="str">
        <f t="shared" si="2"/>
        <v>CD</v>
      </c>
      <c r="H44" s="31" t="str">
        <f>'SET Raw Data'!H44</f>
        <v>MATTHEW E HOVER</v>
      </c>
      <c r="I44" s="31" t="str">
        <f>'SET Raw Data'!M44</f>
        <v>Compliant</v>
      </c>
      <c r="J44" s="31" t="str">
        <f>'SET Raw Data'!Q44</f>
        <v>Compliant</v>
      </c>
      <c r="K44" s="31" t="str">
        <f>'SET Raw Data'!T44</f>
        <v>Compliant</v>
      </c>
    </row>
    <row r="45" spans="1:11">
      <c r="A45" s="40" t="str">
        <f t="shared" si="0"/>
        <v>12086FD</v>
      </c>
      <c r="B45" s="31">
        <f>'SET Raw Data'!C45</f>
        <v>19</v>
      </c>
      <c r="C45" s="40" t="str">
        <f t="shared" si="1"/>
        <v>19</v>
      </c>
      <c r="D45" s="31" t="str">
        <f>'SET Raw Data'!D45</f>
        <v>council</v>
      </c>
      <c r="E45" s="31" t="str">
        <f>'SET Raw Data'!E45</f>
        <v>12086</v>
      </c>
      <c r="F45" s="31" t="str">
        <f>'SET Raw Data'!G45</f>
        <v>Family Director (519)</v>
      </c>
      <c r="G45" s="40" t="str">
        <f t="shared" si="2"/>
        <v>FD</v>
      </c>
      <c r="H45" s="31" t="str">
        <f>'SET Raw Data'!H45</f>
        <v>JEFFERY  GOKIE</v>
      </c>
      <c r="I45" s="31" t="str">
        <f>'SET Raw Data'!M45</f>
        <v>Compliant</v>
      </c>
      <c r="J45" s="31" t="str">
        <f>'SET Raw Data'!Q45</f>
        <v>Compliant</v>
      </c>
      <c r="K45" s="31" t="str">
        <f>'SET Raw Data'!T45</f>
        <v>Compliant</v>
      </c>
    </row>
    <row r="46" spans="1:11">
      <c r="A46" s="40" t="str">
        <f t="shared" si="0"/>
        <v>5218FD</v>
      </c>
      <c r="B46" s="31">
        <f>'SET Raw Data'!C46</f>
        <v>16</v>
      </c>
      <c r="C46" s="40" t="str">
        <f t="shared" si="1"/>
        <v>16</v>
      </c>
      <c r="D46" s="31" t="str">
        <f>'SET Raw Data'!D46</f>
        <v>council</v>
      </c>
      <c r="E46" s="31" t="str">
        <f>'SET Raw Data'!E46</f>
        <v>5218</v>
      </c>
      <c r="F46" s="31" t="str">
        <f>'SET Raw Data'!G46</f>
        <v>Family Director (519)</v>
      </c>
      <c r="G46" s="40" t="str">
        <f t="shared" si="2"/>
        <v>FD</v>
      </c>
      <c r="H46" s="31" t="str">
        <f>'SET Raw Data'!H46</f>
        <v>KEITH  PAVLIK</v>
      </c>
      <c r="I46" s="31" t="str">
        <f>'SET Raw Data'!M46</f>
        <v>2026-09-12</v>
      </c>
      <c r="J46" s="31" t="str">
        <f>'SET Raw Data'!Q46</f>
        <v>2026-09-12</v>
      </c>
      <c r="K46" s="31" t="str">
        <f>'SET Raw Data'!T46</f>
        <v>Pending</v>
      </c>
    </row>
    <row r="47" spans="1:11">
      <c r="A47" s="40" t="str">
        <f t="shared" si="0"/>
        <v>9771FD</v>
      </c>
      <c r="B47" s="31">
        <f>'SET Raw Data'!C47</f>
        <v>3</v>
      </c>
      <c r="C47" s="40" t="str">
        <f t="shared" si="1"/>
        <v>3</v>
      </c>
      <c r="D47" s="31" t="str">
        <f>'SET Raw Data'!D47</f>
        <v>council</v>
      </c>
      <c r="E47" s="31" t="str">
        <f>'SET Raw Data'!E47</f>
        <v>9771</v>
      </c>
      <c r="F47" s="31" t="str">
        <f>'SET Raw Data'!G47</f>
        <v>Family Director (519)</v>
      </c>
      <c r="G47" s="40" t="str">
        <f t="shared" si="2"/>
        <v>FD</v>
      </c>
      <c r="H47" s="31" t="str">
        <f>'SET Raw Data'!H47</f>
        <v>CHRISTOPHER R KALDENBERG</v>
      </c>
      <c r="I47" s="31" t="str">
        <f>'SET Raw Data'!M47</f>
        <v>Compliant</v>
      </c>
      <c r="J47" s="31" t="str">
        <f>'SET Raw Data'!Q47</f>
        <v>Compliant</v>
      </c>
      <c r="K47" s="31" t="str">
        <f>'SET Raw Data'!T47</f>
        <v>Compliant</v>
      </c>
    </row>
    <row r="48" spans="1:11">
      <c r="A48" s="40" t="str">
        <f t="shared" si="0"/>
        <v>10047CD</v>
      </c>
      <c r="B48" s="31">
        <f>'SET Raw Data'!C48</f>
        <v>4</v>
      </c>
      <c r="C48" s="40" t="str">
        <f t="shared" si="1"/>
        <v>4</v>
      </c>
      <c r="D48" s="31" t="str">
        <f>'SET Raw Data'!D48</f>
        <v>council</v>
      </c>
      <c r="E48" s="31" t="str">
        <f>'SET Raw Data'!E48</f>
        <v>10047</v>
      </c>
      <c r="F48" s="31" t="str">
        <f>'SET Raw Data'!G48</f>
        <v>Community Director (514)</v>
      </c>
      <c r="G48" s="40" t="str">
        <f t="shared" si="2"/>
        <v>CD</v>
      </c>
      <c r="H48" s="31" t="str">
        <f>'SET Raw Data'!H48</f>
        <v>MATTHEW N HENRY</v>
      </c>
      <c r="I48" s="31" t="str">
        <f>'SET Raw Data'!M48</f>
        <v>Compliant</v>
      </c>
      <c r="J48" s="31" t="str">
        <f>'SET Raw Data'!Q48</f>
        <v>Compliant</v>
      </c>
      <c r="K48" s="31" t="str">
        <f>'SET Raw Data'!T48</f>
        <v>Compliant</v>
      </c>
    </row>
    <row r="49" spans="1:11">
      <c r="A49" s="40" t="str">
        <f t="shared" si="0"/>
        <v>9518PD</v>
      </c>
      <c r="B49" s="31">
        <f>'SET Raw Data'!C49</f>
        <v>6</v>
      </c>
      <c r="C49" s="40" t="str">
        <f t="shared" si="1"/>
        <v>6</v>
      </c>
      <c r="D49" s="31" t="str">
        <f>'SET Raw Data'!D49</f>
        <v>council</v>
      </c>
      <c r="E49" s="31" t="str">
        <f>'SET Raw Data'!E49</f>
        <v>9518</v>
      </c>
      <c r="F49" s="31" t="str">
        <f>'SET Raw Data'!G49</f>
        <v>Program Director (511)</v>
      </c>
      <c r="G49" s="40" t="str">
        <f t="shared" si="2"/>
        <v>PD</v>
      </c>
      <c r="H49" s="31" t="str">
        <f>'SET Raw Data'!H49</f>
        <v>LAWRENCE G SCHMITZ</v>
      </c>
      <c r="I49" s="31" t="str">
        <f>'SET Raw Data'!M49</f>
        <v>Non-compliant</v>
      </c>
      <c r="J49" s="31" t="str">
        <f>'SET Raw Data'!Q49</f>
        <v>n/a</v>
      </c>
      <c r="K49" s="31" t="str">
        <f>'SET Raw Data'!T49</f>
        <v>Non-compliant</v>
      </c>
    </row>
    <row r="50" spans="1:11">
      <c r="A50" s="40" t="str">
        <f t="shared" si="0"/>
        <v>12530CD</v>
      </c>
      <c r="B50" s="31">
        <f>'SET Raw Data'!C50</f>
        <v>28</v>
      </c>
      <c r="C50" s="40" t="str">
        <f t="shared" si="1"/>
        <v>28</v>
      </c>
      <c r="D50" s="31" t="str">
        <f>'SET Raw Data'!D50</f>
        <v>council</v>
      </c>
      <c r="E50" s="31" t="str">
        <f>'SET Raw Data'!E50</f>
        <v>12530</v>
      </c>
      <c r="F50" s="31" t="str">
        <f>'SET Raw Data'!G50</f>
        <v>Community Director (514)</v>
      </c>
      <c r="G50" s="40" t="str">
        <f t="shared" si="2"/>
        <v>CD</v>
      </c>
      <c r="H50" s="31" t="str">
        <f>'SET Raw Data'!H50</f>
        <v>JAMES R NISLEY</v>
      </c>
      <c r="I50" s="31" t="str">
        <f>'SET Raw Data'!M50</f>
        <v>Compliant</v>
      </c>
      <c r="J50" s="31" t="str">
        <f>'SET Raw Data'!Q50</f>
        <v>Compliant</v>
      </c>
      <c r="K50" s="31" t="str">
        <f>'SET Raw Data'!T50</f>
        <v>Compliant</v>
      </c>
    </row>
    <row r="51" spans="1:11">
      <c r="A51" s="40" t="str">
        <f t="shared" si="0"/>
        <v>1128CD</v>
      </c>
      <c r="B51" s="31">
        <f>'SET Raw Data'!C51</f>
        <v>31</v>
      </c>
      <c r="C51" s="40" t="str">
        <f t="shared" si="1"/>
        <v>31</v>
      </c>
      <c r="D51" s="31" t="str">
        <f>'SET Raw Data'!D51</f>
        <v>council</v>
      </c>
      <c r="E51" s="31" t="str">
        <f>'SET Raw Data'!E51</f>
        <v>1128</v>
      </c>
      <c r="F51" s="31" t="str">
        <f>'SET Raw Data'!G51</f>
        <v>Community Director (514)</v>
      </c>
      <c r="G51" s="40" t="str">
        <f t="shared" si="2"/>
        <v>CD</v>
      </c>
      <c r="H51" s="31" t="str">
        <f>'SET Raw Data'!H51</f>
        <v>JIM R GARDNER</v>
      </c>
      <c r="I51" s="31" t="str">
        <f>'SET Raw Data'!M51</f>
        <v>Compliant</v>
      </c>
      <c r="J51" s="31" t="str">
        <f>'SET Raw Data'!Q51</f>
        <v>Compliant</v>
      </c>
      <c r="K51" s="31" t="str">
        <f>'SET Raw Data'!T51</f>
        <v>Compliant</v>
      </c>
    </row>
    <row r="52" spans="1:11">
      <c r="A52" s="40" t="str">
        <f t="shared" si="0"/>
        <v>11879PD</v>
      </c>
      <c r="B52" s="31">
        <f>'SET Raw Data'!C52</f>
        <v>35</v>
      </c>
      <c r="C52" s="40" t="str">
        <f t="shared" si="1"/>
        <v>35</v>
      </c>
      <c r="D52" s="31" t="str">
        <f>'SET Raw Data'!D52</f>
        <v>council</v>
      </c>
      <c r="E52" s="31" t="str">
        <f>'SET Raw Data'!E52</f>
        <v>11879</v>
      </c>
      <c r="F52" s="31" t="str">
        <f>'SET Raw Data'!G52</f>
        <v>Program Director (511)</v>
      </c>
      <c r="G52" s="40" t="str">
        <f t="shared" si="2"/>
        <v>PD</v>
      </c>
      <c r="H52" s="31" t="str">
        <f>'SET Raw Data'!H52</f>
        <v>MATTHEW J RUANE</v>
      </c>
      <c r="I52" s="31" t="str">
        <f>'SET Raw Data'!M52</f>
        <v>Compliant</v>
      </c>
      <c r="J52" s="31" t="str">
        <f>'SET Raw Data'!Q52</f>
        <v>n/a</v>
      </c>
      <c r="K52" s="31" t="str">
        <f>'SET Raw Data'!T52</f>
        <v>Compliant</v>
      </c>
    </row>
    <row r="53" spans="1:11">
      <c r="A53" s="40" t="str">
        <f t="shared" si="0"/>
        <v>11810PD</v>
      </c>
      <c r="B53" s="31">
        <f>'SET Raw Data'!C53</f>
        <v>41</v>
      </c>
      <c r="C53" s="40" t="str">
        <f t="shared" si="1"/>
        <v>41</v>
      </c>
      <c r="D53" s="31" t="str">
        <f>'SET Raw Data'!D53</f>
        <v>council</v>
      </c>
      <c r="E53" s="31" t="str">
        <f>'SET Raw Data'!E53</f>
        <v>11810</v>
      </c>
      <c r="F53" s="31" t="str">
        <f>'SET Raw Data'!G53</f>
        <v>Program Director (511)</v>
      </c>
      <c r="G53" s="40" t="str">
        <f t="shared" si="2"/>
        <v>PD</v>
      </c>
      <c r="H53" s="31" t="str">
        <f>'SET Raw Data'!H53</f>
        <v>JOSEPH J GUENTHER</v>
      </c>
      <c r="I53" s="31" t="str">
        <f>'SET Raw Data'!M53</f>
        <v>2026-10-12</v>
      </c>
      <c r="J53" s="31" t="str">
        <f>'SET Raw Data'!Q53</f>
        <v>n/a</v>
      </c>
      <c r="K53" s="31" t="str">
        <f>'SET Raw Data'!T53</f>
        <v>Pending</v>
      </c>
    </row>
    <row r="54" spans="1:11">
      <c r="A54" s="40" t="str">
        <f t="shared" si="0"/>
        <v>10184GK</v>
      </c>
      <c r="B54" s="31">
        <f>'SET Raw Data'!C54</f>
        <v>32</v>
      </c>
      <c r="C54" s="40" t="str">
        <f t="shared" si="1"/>
        <v>32</v>
      </c>
      <c r="D54" s="31" t="str">
        <f>'SET Raw Data'!D54</f>
        <v>council</v>
      </c>
      <c r="E54" s="31" t="str">
        <f>'SET Raw Data'!E54</f>
        <v>10184</v>
      </c>
      <c r="F54" s="31" t="str">
        <f>'SET Raw Data'!G54</f>
        <v>Grand Knight (501)</v>
      </c>
      <c r="G54" s="40" t="str">
        <f t="shared" si="2"/>
        <v>GK</v>
      </c>
      <c r="H54" s="31" t="str">
        <f>'SET Raw Data'!H54</f>
        <v>MIKE F MCDONNELL</v>
      </c>
      <c r="I54" s="31" t="str">
        <f>'SET Raw Data'!M54</f>
        <v>Non-compliant</v>
      </c>
      <c r="J54" s="31" t="str">
        <f>'SET Raw Data'!Q54</f>
        <v>n/a</v>
      </c>
      <c r="K54" s="31" t="str">
        <f>'SET Raw Data'!T54</f>
        <v>Non-compliant</v>
      </c>
    </row>
    <row r="55" spans="1:11">
      <c r="A55" s="40" t="str">
        <f t="shared" si="0"/>
        <v>10108FD</v>
      </c>
      <c r="B55" s="31">
        <f>'SET Raw Data'!C55</f>
        <v>2</v>
      </c>
      <c r="C55" s="40" t="str">
        <f t="shared" si="1"/>
        <v>2</v>
      </c>
      <c r="D55" s="31" t="str">
        <f>'SET Raw Data'!D55</f>
        <v>council</v>
      </c>
      <c r="E55" s="31" t="str">
        <f>'SET Raw Data'!E55</f>
        <v>10108</v>
      </c>
      <c r="F55" s="31" t="str">
        <f>'SET Raw Data'!G55</f>
        <v>Family Director (519)</v>
      </c>
      <c r="G55" s="40" t="str">
        <f t="shared" si="2"/>
        <v>FD</v>
      </c>
      <c r="H55" s="31" t="str">
        <f>'SET Raw Data'!H55</f>
        <v>DANIEL B OWENS</v>
      </c>
      <c r="I55" s="31" t="str">
        <f>'SET Raw Data'!M55</f>
        <v>Non-compliant</v>
      </c>
      <c r="J55" s="31" t="str">
        <f>'SET Raw Data'!Q55</f>
        <v>Compliant</v>
      </c>
      <c r="K55" s="31" t="str">
        <f>'SET Raw Data'!T55</f>
        <v>Non-compliant</v>
      </c>
    </row>
    <row r="56" spans="1:11">
      <c r="A56" s="40" t="str">
        <f t="shared" si="0"/>
        <v>7740PD</v>
      </c>
      <c r="B56" s="31">
        <f>'SET Raw Data'!C56</f>
        <v>4</v>
      </c>
      <c r="C56" s="40" t="str">
        <f t="shared" si="1"/>
        <v>4</v>
      </c>
      <c r="D56" s="31" t="str">
        <f>'SET Raw Data'!D56</f>
        <v>council</v>
      </c>
      <c r="E56" s="31" t="str">
        <f>'SET Raw Data'!E56</f>
        <v>7740</v>
      </c>
      <c r="F56" s="31" t="str">
        <f>'SET Raw Data'!G56</f>
        <v>Program Director (511)</v>
      </c>
      <c r="G56" s="40" t="str">
        <f t="shared" si="2"/>
        <v>PD</v>
      </c>
      <c r="H56" s="31" t="str">
        <f>'SET Raw Data'!H56</f>
        <v>JOHN L JOHNSON</v>
      </c>
      <c r="I56" s="31" t="str">
        <f>'SET Raw Data'!M56</f>
        <v>Non-compliant</v>
      </c>
      <c r="J56" s="31" t="str">
        <f>'SET Raw Data'!Q56</f>
        <v>n/a</v>
      </c>
      <c r="K56" s="31" t="str">
        <f>'SET Raw Data'!T56</f>
        <v>Non-compliant</v>
      </c>
    </row>
    <row r="57" spans="1:11">
      <c r="A57" s="40" t="str">
        <f t="shared" si="0"/>
        <v>1904GK</v>
      </c>
      <c r="B57" s="31">
        <f>'SET Raw Data'!C57</f>
        <v>23</v>
      </c>
      <c r="C57" s="40" t="str">
        <f t="shared" si="1"/>
        <v>23</v>
      </c>
      <c r="D57" s="31" t="str">
        <f>'SET Raw Data'!D57</f>
        <v>council</v>
      </c>
      <c r="E57" s="31" t="str">
        <f>'SET Raw Data'!E57</f>
        <v>1904</v>
      </c>
      <c r="F57" s="31" t="str">
        <f>'SET Raw Data'!G57</f>
        <v>Grand Knight (501)</v>
      </c>
      <c r="G57" s="40" t="str">
        <f t="shared" si="2"/>
        <v>GK</v>
      </c>
      <c r="H57" s="31" t="str">
        <f>'SET Raw Data'!H57</f>
        <v>CALEB C MITCHELL</v>
      </c>
      <c r="I57" s="31" t="str">
        <f>'SET Raw Data'!M57</f>
        <v>Compliant</v>
      </c>
      <c r="J57" s="31" t="str">
        <f>'SET Raw Data'!Q57</f>
        <v>n/a</v>
      </c>
      <c r="K57" s="31" t="str">
        <f>'SET Raw Data'!T57</f>
        <v>Compliant</v>
      </c>
    </row>
    <row r="58" spans="1:11">
      <c r="A58" s="40" t="str">
        <f t="shared" si="0"/>
        <v>11700GK</v>
      </c>
      <c r="B58" s="31">
        <f>'SET Raw Data'!C58</f>
        <v>2</v>
      </c>
      <c r="C58" s="40" t="str">
        <f t="shared" si="1"/>
        <v>2</v>
      </c>
      <c r="D58" s="31" t="str">
        <f>'SET Raw Data'!D58</f>
        <v>council</v>
      </c>
      <c r="E58" s="31" t="str">
        <f>'SET Raw Data'!E58</f>
        <v>11700</v>
      </c>
      <c r="F58" s="31" t="str">
        <f>'SET Raw Data'!G58</f>
        <v>Grand Knight (501)</v>
      </c>
      <c r="G58" s="40" t="str">
        <f t="shared" si="2"/>
        <v>GK</v>
      </c>
      <c r="H58" s="31" t="str">
        <f>'SET Raw Data'!H58</f>
        <v>RAYMOND F HUSE</v>
      </c>
      <c r="I58" s="31" t="str">
        <f>'SET Raw Data'!M58</f>
        <v>Compliant</v>
      </c>
      <c r="J58" s="31" t="str">
        <f>'SET Raw Data'!Q58</f>
        <v>n/a</v>
      </c>
      <c r="K58" s="31" t="str">
        <f>'SET Raw Data'!T58</f>
        <v>Compliant</v>
      </c>
    </row>
    <row r="59" spans="1:11">
      <c r="A59" s="40" t="str">
        <f t="shared" si="0"/>
        <v>1904FD</v>
      </c>
      <c r="B59" s="31">
        <f>'SET Raw Data'!C59</f>
        <v>23</v>
      </c>
      <c r="C59" s="40" t="str">
        <f t="shared" si="1"/>
        <v>23</v>
      </c>
      <c r="D59" s="31" t="str">
        <f>'SET Raw Data'!D59</f>
        <v>council</v>
      </c>
      <c r="E59" s="31" t="str">
        <f>'SET Raw Data'!E59</f>
        <v>1904</v>
      </c>
      <c r="F59" s="31" t="str">
        <f>'SET Raw Data'!G59</f>
        <v>Family Director (519)</v>
      </c>
      <c r="G59" s="40" t="str">
        <f t="shared" si="2"/>
        <v>FD</v>
      </c>
      <c r="H59" s="31" t="str">
        <f>'SET Raw Data'!H59</f>
        <v>ROGER D RETZLAFF</v>
      </c>
      <c r="I59" s="31" t="str">
        <f>'SET Raw Data'!M59</f>
        <v>Non-compliant</v>
      </c>
      <c r="J59" s="31" t="str">
        <f>'SET Raw Data'!Q59</f>
        <v>Non-Compliant</v>
      </c>
      <c r="K59" s="31" t="str">
        <f>'SET Raw Data'!T59</f>
        <v>Non-compliant</v>
      </c>
    </row>
    <row r="60" spans="1:11">
      <c r="A60" s="40" t="str">
        <f t="shared" si="0"/>
        <v>10506PD</v>
      </c>
      <c r="B60" s="31">
        <f>'SET Raw Data'!C60</f>
        <v>28</v>
      </c>
      <c r="C60" s="40" t="str">
        <f t="shared" si="1"/>
        <v>28</v>
      </c>
      <c r="D60" s="31" t="str">
        <f>'SET Raw Data'!D60</f>
        <v>council</v>
      </c>
      <c r="E60" s="31" t="str">
        <f>'SET Raw Data'!E60</f>
        <v>10506</v>
      </c>
      <c r="F60" s="31" t="str">
        <f>'SET Raw Data'!G60</f>
        <v>Program Director (511)</v>
      </c>
      <c r="G60" s="40" t="str">
        <f t="shared" si="2"/>
        <v>PD</v>
      </c>
      <c r="H60" s="31" t="str">
        <f>'SET Raw Data'!H60</f>
        <v>ALBERT T MUELLER</v>
      </c>
      <c r="I60" s="31" t="str">
        <f>'SET Raw Data'!M60</f>
        <v>Non-compliant</v>
      </c>
      <c r="J60" s="31" t="str">
        <f>'SET Raw Data'!Q60</f>
        <v>n/a</v>
      </c>
      <c r="K60" s="31" t="str">
        <f>'SET Raw Data'!T60</f>
        <v>Non-compliant</v>
      </c>
    </row>
    <row r="61" spans="1:11">
      <c r="A61" s="40" t="str">
        <f t="shared" si="0"/>
        <v>1312CD</v>
      </c>
      <c r="B61" s="31">
        <f>'SET Raw Data'!C61</f>
        <v>21</v>
      </c>
      <c r="C61" s="40" t="str">
        <f t="shared" si="1"/>
        <v>21</v>
      </c>
      <c r="D61" s="31" t="str">
        <f>'SET Raw Data'!D61</f>
        <v>council</v>
      </c>
      <c r="E61" s="31" t="str">
        <f>'SET Raw Data'!E61</f>
        <v>1312</v>
      </c>
      <c r="F61" s="31" t="str">
        <f>'SET Raw Data'!G61</f>
        <v>Community Director (514)</v>
      </c>
      <c r="G61" s="40" t="str">
        <f t="shared" si="2"/>
        <v>CD</v>
      </c>
      <c r="H61" s="31" t="str">
        <f>'SET Raw Data'!H61</f>
        <v>THEODORE J NEKOLICZAK</v>
      </c>
      <c r="I61" s="31" t="str">
        <f>'SET Raw Data'!M61</f>
        <v>Compliant</v>
      </c>
      <c r="J61" s="31" t="str">
        <f>'SET Raw Data'!Q61</f>
        <v>Compliant</v>
      </c>
      <c r="K61" s="31" t="str">
        <f>'SET Raw Data'!T61</f>
        <v>Compliant</v>
      </c>
    </row>
    <row r="62" spans="1:11">
      <c r="A62" s="40" t="str">
        <f t="shared" si="0"/>
        <v>10412FD</v>
      </c>
      <c r="B62" s="31">
        <f>'SET Raw Data'!C62</f>
        <v>13</v>
      </c>
      <c r="C62" s="40" t="str">
        <f t="shared" si="1"/>
        <v>13</v>
      </c>
      <c r="D62" s="31" t="str">
        <f>'SET Raw Data'!D62</f>
        <v>council</v>
      </c>
      <c r="E62" s="31" t="str">
        <f>'SET Raw Data'!E62</f>
        <v>10412</v>
      </c>
      <c r="F62" s="31" t="str">
        <f>'SET Raw Data'!G62</f>
        <v>Family Director (519)</v>
      </c>
      <c r="G62" s="40" t="str">
        <f t="shared" si="2"/>
        <v>FD</v>
      </c>
      <c r="H62" s="31" t="str">
        <f>'SET Raw Data'!H62</f>
        <v>ALLEN L CHAFFEE</v>
      </c>
      <c r="I62" s="31" t="str">
        <f>'SET Raw Data'!M62</f>
        <v>Compliant</v>
      </c>
      <c r="J62" s="31" t="str">
        <f>'SET Raw Data'!Q62</f>
        <v>Compliant</v>
      </c>
      <c r="K62" s="31" t="str">
        <f>'SET Raw Data'!T62</f>
        <v>Compliant</v>
      </c>
    </row>
    <row r="63" spans="1:11">
      <c r="A63" s="40" t="str">
        <f t="shared" si="0"/>
        <v>3844CD</v>
      </c>
      <c r="B63" s="31">
        <f>'SET Raw Data'!C63</f>
        <v>15</v>
      </c>
      <c r="C63" s="40" t="str">
        <f t="shared" si="1"/>
        <v>15</v>
      </c>
      <c r="D63" s="31" t="str">
        <f>'SET Raw Data'!D63</f>
        <v>council</v>
      </c>
      <c r="E63" s="31" t="str">
        <f>'SET Raw Data'!E63</f>
        <v>3844</v>
      </c>
      <c r="F63" s="31" t="str">
        <f>'SET Raw Data'!G63</f>
        <v>Community Director (514)</v>
      </c>
      <c r="G63" s="40" t="str">
        <f t="shared" si="2"/>
        <v>CD</v>
      </c>
      <c r="H63" s="31" t="str">
        <f>'SET Raw Data'!H63</f>
        <v>RICHARD P BOUSQUET</v>
      </c>
      <c r="I63" s="31" t="str">
        <f>'SET Raw Data'!M63</f>
        <v>Non-compliant</v>
      </c>
      <c r="J63" s="31" t="str">
        <f>'SET Raw Data'!Q63</f>
        <v>Non-Compliant</v>
      </c>
      <c r="K63" s="31" t="str">
        <f>'SET Raw Data'!T63</f>
        <v>Non-compliant</v>
      </c>
    </row>
    <row r="64" spans="1:11">
      <c r="A64" s="40" t="str">
        <f t="shared" si="0"/>
        <v>10795CD</v>
      </c>
      <c r="B64" s="31">
        <f>'SET Raw Data'!C64</f>
        <v>34</v>
      </c>
      <c r="C64" s="40" t="str">
        <f t="shared" si="1"/>
        <v>34</v>
      </c>
      <c r="D64" s="31" t="str">
        <f>'SET Raw Data'!D64</f>
        <v>council</v>
      </c>
      <c r="E64" s="31" t="str">
        <f>'SET Raw Data'!E64</f>
        <v>10795</v>
      </c>
      <c r="F64" s="31" t="str">
        <f>'SET Raw Data'!G64</f>
        <v>Community Director (514)</v>
      </c>
      <c r="G64" s="40" t="str">
        <f t="shared" si="2"/>
        <v>CD</v>
      </c>
      <c r="H64" s="31" t="str">
        <f>'SET Raw Data'!H64</f>
        <v>CHRIS C GRIES</v>
      </c>
      <c r="I64" s="31" t="str">
        <f>'SET Raw Data'!M64</f>
        <v>Compliant</v>
      </c>
      <c r="J64" s="31" t="str">
        <f>'SET Raw Data'!Q64</f>
        <v>Compliant</v>
      </c>
      <c r="K64" s="31" t="str">
        <f>'SET Raw Data'!T64</f>
        <v>Compliant</v>
      </c>
    </row>
    <row r="65" spans="1:11">
      <c r="A65" s="40" t="str">
        <f t="shared" si="0"/>
        <v>12200PD</v>
      </c>
      <c r="B65" s="31">
        <f>'SET Raw Data'!C65</f>
        <v>42</v>
      </c>
      <c r="C65" s="40" t="str">
        <f t="shared" si="1"/>
        <v>42</v>
      </c>
      <c r="D65" s="31" t="str">
        <f>'SET Raw Data'!D65</f>
        <v>council</v>
      </c>
      <c r="E65" s="31" t="str">
        <f>'SET Raw Data'!E65</f>
        <v>12200</v>
      </c>
      <c r="F65" s="31" t="str">
        <f>'SET Raw Data'!G65</f>
        <v>Program Director (511)</v>
      </c>
      <c r="G65" s="40" t="str">
        <f t="shared" si="2"/>
        <v>PD</v>
      </c>
      <c r="H65" s="31" t="str">
        <f>'SET Raw Data'!H65</f>
        <v>VINCENT B MORENO</v>
      </c>
      <c r="I65" s="31" t="str">
        <f>'SET Raw Data'!M65</f>
        <v>Non-compliant</v>
      </c>
      <c r="J65" s="31" t="str">
        <f>'SET Raw Data'!Q65</f>
        <v>n/a</v>
      </c>
      <c r="K65" s="31" t="str">
        <f>'SET Raw Data'!T65</f>
        <v>Non-compliant</v>
      </c>
    </row>
    <row r="66" spans="1:11">
      <c r="A66" s="40" t="str">
        <f t="shared" ref="A66:A129" si="3">CONCATENATE(E66,G66)</f>
        <v>1793PD</v>
      </c>
      <c r="B66" s="31">
        <f>'SET Raw Data'!C66</f>
        <v>17</v>
      </c>
      <c r="C66" s="40" t="str">
        <f t="shared" si="1"/>
        <v>17</v>
      </c>
      <c r="D66" s="31" t="str">
        <f>'SET Raw Data'!D66</f>
        <v>council</v>
      </c>
      <c r="E66" s="31" t="str">
        <f>'SET Raw Data'!E66</f>
        <v>1793</v>
      </c>
      <c r="F66" s="31" t="str">
        <f>'SET Raw Data'!G66</f>
        <v>Program Director (511)</v>
      </c>
      <c r="G66" s="40" t="str">
        <f t="shared" si="2"/>
        <v>PD</v>
      </c>
      <c r="H66" s="31" t="str">
        <f>'SET Raw Data'!H66</f>
        <v>THOMAS J HARRINGTON</v>
      </c>
      <c r="I66" s="31" t="str">
        <f>'SET Raw Data'!M66</f>
        <v>Compliant</v>
      </c>
      <c r="J66" s="31" t="str">
        <f>'SET Raw Data'!Q66</f>
        <v>n/a</v>
      </c>
      <c r="K66" s="31" t="str">
        <f>'SET Raw Data'!T66</f>
        <v>Compliant</v>
      </c>
    </row>
    <row r="67" spans="1:11">
      <c r="A67" s="40" t="str">
        <f t="shared" si="3"/>
        <v>4979PD</v>
      </c>
      <c r="B67" s="31">
        <f>'SET Raw Data'!C67</f>
        <v>28</v>
      </c>
      <c r="C67" s="40" t="str">
        <f t="shared" ref="C67:C130" si="4">RIGHT(B67,2)</f>
        <v>28</v>
      </c>
      <c r="D67" s="31" t="str">
        <f>'SET Raw Data'!D67</f>
        <v>council</v>
      </c>
      <c r="E67" s="31" t="str">
        <f>'SET Raw Data'!E67</f>
        <v>4979</v>
      </c>
      <c r="F67" s="31" t="str">
        <f>'SET Raw Data'!G67</f>
        <v>Program Director (511)</v>
      </c>
      <c r="G67" s="40" t="str">
        <f t="shared" ref="G67:G130" si="5">IF(F67="Family Director (519)","FD",IF(F67="Community Director (514)","CD",IF(F67="Program Director (511)","PD",IF(F67="Grand Knight (501)","GK",IF(F67=0,"","State")))))</f>
        <v>PD</v>
      </c>
      <c r="H67" s="31" t="str">
        <f>'SET Raw Data'!H67</f>
        <v>THOMAS T JASNOCH</v>
      </c>
      <c r="I67" s="31" t="str">
        <f>'SET Raw Data'!M67</f>
        <v>Compliant</v>
      </c>
      <c r="J67" s="31" t="str">
        <f>'SET Raw Data'!Q67</f>
        <v>n/a</v>
      </c>
      <c r="K67" s="31" t="str">
        <f>'SET Raw Data'!T67</f>
        <v>Compliant</v>
      </c>
    </row>
    <row r="68" spans="1:11">
      <c r="A68" s="40" t="str">
        <f t="shared" si="3"/>
        <v>1966GK</v>
      </c>
      <c r="B68" s="31">
        <f>'SET Raw Data'!C68</f>
        <v>40</v>
      </c>
      <c r="C68" s="40" t="str">
        <f t="shared" si="4"/>
        <v>40</v>
      </c>
      <c r="D68" s="31" t="str">
        <f>'SET Raw Data'!D68</f>
        <v>council</v>
      </c>
      <c r="E68" s="31" t="str">
        <f>'SET Raw Data'!E68</f>
        <v>1966</v>
      </c>
      <c r="F68" s="31" t="str">
        <f>'SET Raw Data'!G68</f>
        <v>Grand Knight (501)</v>
      </c>
      <c r="G68" s="40" t="str">
        <f t="shared" si="5"/>
        <v>GK</v>
      </c>
      <c r="H68" s="31" t="str">
        <f>'SET Raw Data'!H68</f>
        <v>ANDREW B O'SHEA</v>
      </c>
      <c r="I68" s="31" t="str">
        <f>'SET Raw Data'!M68</f>
        <v>Compliant</v>
      </c>
      <c r="J68" s="31" t="str">
        <f>'SET Raw Data'!Q68</f>
        <v>n/a</v>
      </c>
      <c r="K68" s="31" t="str">
        <f>'SET Raw Data'!T68</f>
        <v>Compliant</v>
      </c>
    </row>
    <row r="69" spans="1:11">
      <c r="A69" s="40" t="str">
        <f t="shared" si="3"/>
        <v>1238FD</v>
      </c>
      <c r="B69" s="31">
        <f>'SET Raw Data'!C69</f>
        <v>17</v>
      </c>
      <c r="C69" s="40" t="str">
        <f t="shared" si="4"/>
        <v>17</v>
      </c>
      <c r="D69" s="31" t="str">
        <f>'SET Raw Data'!D69</f>
        <v>council</v>
      </c>
      <c r="E69" s="31" t="str">
        <f>'SET Raw Data'!E69</f>
        <v>1238</v>
      </c>
      <c r="F69" s="31" t="str">
        <f>'SET Raw Data'!G69</f>
        <v>Family Director (519)</v>
      </c>
      <c r="G69" s="40" t="str">
        <f t="shared" si="5"/>
        <v>FD</v>
      </c>
      <c r="H69" s="31" t="str">
        <f>'SET Raw Data'!H69</f>
        <v>CORY D FRISCH</v>
      </c>
      <c r="I69" s="31" t="str">
        <f>'SET Raw Data'!M69</f>
        <v>Non-compliant</v>
      </c>
      <c r="J69" s="31" t="str">
        <f>'SET Raw Data'!Q69</f>
        <v>Non-Compliant</v>
      </c>
      <c r="K69" s="31" t="str">
        <f>'SET Raw Data'!T69</f>
        <v>Non-compliant</v>
      </c>
    </row>
    <row r="70" spans="1:11">
      <c r="A70" s="40" t="str">
        <f t="shared" si="3"/>
        <v>2693FD</v>
      </c>
      <c r="B70" s="31">
        <f>'SET Raw Data'!C70</f>
        <v>29</v>
      </c>
      <c r="C70" s="40" t="str">
        <f t="shared" si="4"/>
        <v>29</v>
      </c>
      <c r="D70" s="31" t="str">
        <f>'SET Raw Data'!D70</f>
        <v>council</v>
      </c>
      <c r="E70" s="31" t="str">
        <f>'SET Raw Data'!E70</f>
        <v>2693</v>
      </c>
      <c r="F70" s="31" t="str">
        <f>'SET Raw Data'!G70</f>
        <v>Family Director (519)</v>
      </c>
      <c r="G70" s="40" t="str">
        <f t="shared" si="5"/>
        <v>FD</v>
      </c>
      <c r="H70" s="31" t="str">
        <f>'SET Raw Data'!H70</f>
        <v>SAM S HALLORAN</v>
      </c>
      <c r="I70" s="31" t="str">
        <f>'SET Raw Data'!M70</f>
        <v>Compliant</v>
      </c>
      <c r="J70" s="31" t="str">
        <f>'SET Raw Data'!Q70</f>
        <v>Non-Compliant</v>
      </c>
      <c r="K70" s="31" t="str">
        <f>'SET Raw Data'!T70</f>
        <v>Non-compliant</v>
      </c>
    </row>
    <row r="71" spans="1:11">
      <c r="A71" s="40" t="str">
        <f t="shared" si="3"/>
        <v>9563FD</v>
      </c>
      <c r="B71" s="31">
        <f>'SET Raw Data'!C71</f>
        <v>33</v>
      </c>
      <c r="C71" s="40" t="str">
        <f t="shared" si="4"/>
        <v>33</v>
      </c>
      <c r="D71" s="31" t="str">
        <f>'SET Raw Data'!D71</f>
        <v>council</v>
      </c>
      <c r="E71" s="31" t="str">
        <f>'SET Raw Data'!E71</f>
        <v>9563</v>
      </c>
      <c r="F71" s="31" t="str">
        <f>'SET Raw Data'!G71</f>
        <v>Family Director (519)</v>
      </c>
      <c r="G71" s="40" t="str">
        <f t="shared" si="5"/>
        <v>FD</v>
      </c>
      <c r="H71" s="31" t="str">
        <f>'SET Raw Data'!H71</f>
        <v>ADAM C HALL</v>
      </c>
      <c r="I71" s="31" t="str">
        <f>'SET Raw Data'!M71</f>
        <v>Compliant</v>
      </c>
      <c r="J71" s="31" t="str">
        <f>'SET Raw Data'!Q71</f>
        <v>Compliant</v>
      </c>
      <c r="K71" s="31" t="str">
        <f>'SET Raw Data'!T71</f>
        <v>Compliant</v>
      </c>
    </row>
    <row r="72" spans="1:11">
      <c r="A72" s="40" t="str">
        <f t="shared" si="3"/>
        <v>1336PD</v>
      </c>
      <c r="B72" s="31">
        <f>'SET Raw Data'!C72</f>
        <v>7</v>
      </c>
      <c r="C72" s="40" t="str">
        <f t="shared" si="4"/>
        <v>7</v>
      </c>
      <c r="D72" s="31" t="str">
        <f>'SET Raw Data'!D72</f>
        <v>council</v>
      </c>
      <c r="E72" s="31" t="str">
        <f>'SET Raw Data'!E72</f>
        <v>1336</v>
      </c>
      <c r="F72" s="31" t="str">
        <f>'SET Raw Data'!G72</f>
        <v>Program Director (511)</v>
      </c>
      <c r="G72" s="40" t="str">
        <f t="shared" si="5"/>
        <v>PD</v>
      </c>
      <c r="H72" s="31" t="str">
        <f>'SET Raw Data'!H72</f>
        <v>STEPHEN J SEVERIN</v>
      </c>
      <c r="I72" s="31" t="str">
        <f>'SET Raw Data'!M72</f>
        <v>Compliant</v>
      </c>
      <c r="J72" s="31" t="str">
        <f>'SET Raw Data'!Q72</f>
        <v>n/a</v>
      </c>
      <c r="K72" s="31" t="str">
        <f>'SET Raw Data'!T72</f>
        <v>Compliant</v>
      </c>
    </row>
    <row r="73" spans="1:11">
      <c r="A73" s="40" t="str">
        <f t="shared" si="3"/>
        <v>13584CD</v>
      </c>
      <c r="B73" s="31">
        <f>'SET Raw Data'!C73</f>
        <v>21</v>
      </c>
      <c r="C73" s="40" t="str">
        <f t="shared" si="4"/>
        <v>21</v>
      </c>
      <c r="D73" s="31" t="str">
        <f>'SET Raw Data'!D73</f>
        <v>council</v>
      </c>
      <c r="E73" s="31" t="str">
        <f>'SET Raw Data'!E73</f>
        <v>13584</v>
      </c>
      <c r="F73" s="31" t="str">
        <f>'SET Raw Data'!G73</f>
        <v>Community Director (514)</v>
      </c>
      <c r="G73" s="40" t="str">
        <f t="shared" si="5"/>
        <v>CD</v>
      </c>
      <c r="H73" s="31" t="str">
        <f>'SET Raw Data'!H73</f>
        <v>JOSEPH A SEAMAN</v>
      </c>
      <c r="I73" s="31" t="str">
        <f>'SET Raw Data'!M73</f>
        <v>Compliant</v>
      </c>
      <c r="J73" s="31" t="str">
        <f>'SET Raw Data'!Q73</f>
        <v>Compliant</v>
      </c>
      <c r="K73" s="31" t="str">
        <f>'SET Raw Data'!T73</f>
        <v>Compliant</v>
      </c>
    </row>
    <row r="74" spans="1:11">
      <c r="A74" s="40" t="str">
        <f t="shared" si="3"/>
        <v>1739FD</v>
      </c>
      <c r="B74" s="31">
        <f>'SET Raw Data'!C74</f>
        <v>21</v>
      </c>
      <c r="C74" s="40" t="str">
        <f t="shared" si="4"/>
        <v>21</v>
      </c>
      <c r="D74" s="31" t="str">
        <f>'SET Raw Data'!D74</f>
        <v>council</v>
      </c>
      <c r="E74" s="31" t="str">
        <f>'SET Raw Data'!E74</f>
        <v>1739</v>
      </c>
      <c r="F74" s="31" t="str">
        <f>'SET Raw Data'!G74</f>
        <v>Family Director (519)</v>
      </c>
      <c r="G74" s="40" t="str">
        <f t="shared" si="5"/>
        <v>FD</v>
      </c>
      <c r="H74" s="31" t="str">
        <f>'SET Raw Data'!H74</f>
        <v>MITCHEL L NELSON</v>
      </c>
      <c r="I74" s="31" t="str">
        <f>'SET Raw Data'!M74</f>
        <v>Compliant</v>
      </c>
      <c r="J74" s="31" t="str">
        <f>'SET Raw Data'!Q74</f>
        <v>Compliant</v>
      </c>
      <c r="K74" s="31" t="str">
        <f>'SET Raw Data'!T74</f>
        <v>Compliant</v>
      </c>
    </row>
    <row r="75" spans="1:11">
      <c r="A75" s="40" t="str">
        <f t="shared" si="3"/>
        <v>10160PD</v>
      </c>
      <c r="B75" s="31">
        <f>'SET Raw Data'!C75</f>
        <v>4</v>
      </c>
      <c r="C75" s="40" t="str">
        <f t="shared" si="4"/>
        <v>4</v>
      </c>
      <c r="D75" s="31" t="str">
        <f>'SET Raw Data'!D75</f>
        <v>council</v>
      </c>
      <c r="E75" s="31" t="str">
        <f>'SET Raw Data'!E75</f>
        <v>10160</v>
      </c>
      <c r="F75" s="31" t="str">
        <f>'SET Raw Data'!G75</f>
        <v>Program Director (511)</v>
      </c>
      <c r="G75" s="40" t="str">
        <f t="shared" si="5"/>
        <v>PD</v>
      </c>
      <c r="H75" s="31" t="str">
        <f>'SET Raw Data'!H75</f>
        <v>BRIAN A GAPPA</v>
      </c>
      <c r="I75" s="31" t="str">
        <f>'SET Raw Data'!M75</f>
        <v>Compliant</v>
      </c>
      <c r="J75" s="31" t="str">
        <f>'SET Raw Data'!Q75</f>
        <v>n/a</v>
      </c>
      <c r="K75" s="31" t="str">
        <f>'SET Raw Data'!T75</f>
        <v>Compliant</v>
      </c>
    </row>
    <row r="76" spans="1:11">
      <c r="A76" s="40" t="str">
        <f t="shared" si="3"/>
        <v>7734FD</v>
      </c>
      <c r="B76" s="31">
        <f>'SET Raw Data'!C76</f>
        <v>29</v>
      </c>
      <c r="C76" s="40" t="str">
        <f t="shared" si="4"/>
        <v>29</v>
      </c>
      <c r="D76" s="31" t="str">
        <f>'SET Raw Data'!D76</f>
        <v>council</v>
      </c>
      <c r="E76" s="31" t="str">
        <f>'SET Raw Data'!E76</f>
        <v>7734</v>
      </c>
      <c r="F76" s="31" t="str">
        <f>'SET Raw Data'!G76</f>
        <v>Family Director (519)</v>
      </c>
      <c r="G76" s="40" t="str">
        <f t="shared" si="5"/>
        <v>FD</v>
      </c>
      <c r="H76" s="31" t="str">
        <f>'SET Raw Data'!H76</f>
        <v>PATRICK S MAGORIAN</v>
      </c>
      <c r="I76" s="31" t="str">
        <f>'SET Raw Data'!M76</f>
        <v>Compliant</v>
      </c>
      <c r="J76" s="31" t="str">
        <f>'SET Raw Data'!Q76</f>
        <v>Compliant</v>
      </c>
      <c r="K76" s="31" t="str">
        <f>'SET Raw Data'!T76</f>
        <v>Compliant</v>
      </c>
    </row>
    <row r="77" spans="1:11">
      <c r="A77" s="40" t="str">
        <f t="shared" si="3"/>
        <v>6385PD</v>
      </c>
      <c r="B77" s="31">
        <f>'SET Raw Data'!C77</f>
        <v>27</v>
      </c>
      <c r="C77" s="40" t="str">
        <f t="shared" si="4"/>
        <v>27</v>
      </c>
      <c r="D77" s="31" t="str">
        <f>'SET Raw Data'!D77</f>
        <v>council</v>
      </c>
      <c r="E77" s="31" t="str">
        <f>'SET Raw Data'!E77</f>
        <v>6385</v>
      </c>
      <c r="F77" s="31" t="str">
        <f>'SET Raw Data'!G77</f>
        <v>Program Director (511)</v>
      </c>
      <c r="G77" s="40" t="str">
        <f t="shared" si="5"/>
        <v>PD</v>
      </c>
      <c r="H77" s="31" t="str">
        <f>'SET Raw Data'!H77</f>
        <v>JOE A NELSON</v>
      </c>
      <c r="I77" s="31" t="str">
        <f>'SET Raw Data'!M77</f>
        <v>Non-compliant</v>
      </c>
      <c r="J77" s="31" t="str">
        <f>'SET Raw Data'!Q77</f>
        <v>n/a</v>
      </c>
      <c r="K77" s="31" t="str">
        <f>'SET Raw Data'!T77</f>
        <v>Non-compliant</v>
      </c>
    </row>
    <row r="78" spans="1:11">
      <c r="A78" s="40" t="str">
        <f t="shared" si="3"/>
        <v>11364GK</v>
      </c>
      <c r="B78" s="31">
        <f>'SET Raw Data'!C78</f>
        <v>35</v>
      </c>
      <c r="C78" s="40" t="str">
        <f t="shared" si="4"/>
        <v>35</v>
      </c>
      <c r="D78" s="31" t="str">
        <f>'SET Raw Data'!D78</f>
        <v>council</v>
      </c>
      <c r="E78" s="31" t="str">
        <f>'SET Raw Data'!E78</f>
        <v>11364</v>
      </c>
      <c r="F78" s="31" t="str">
        <f>'SET Raw Data'!G78</f>
        <v>Grand Knight (501)</v>
      </c>
      <c r="G78" s="40" t="str">
        <f t="shared" si="5"/>
        <v>GK</v>
      </c>
      <c r="H78" s="31" t="str">
        <f>'SET Raw Data'!H78</f>
        <v>DANIEL J MAHER</v>
      </c>
      <c r="I78" s="31" t="str">
        <f>'SET Raw Data'!M78</f>
        <v>Compliant</v>
      </c>
      <c r="J78" s="31" t="str">
        <f>'SET Raw Data'!Q78</f>
        <v>n/a</v>
      </c>
      <c r="K78" s="31" t="str">
        <f>'SET Raw Data'!T78</f>
        <v>Compliant</v>
      </c>
    </row>
    <row r="79" spans="1:11">
      <c r="A79" s="40" t="str">
        <f t="shared" si="3"/>
        <v>15944PD</v>
      </c>
      <c r="B79" s="31">
        <f>'SET Raw Data'!C79</f>
        <v>36</v>
      </c>
      <c r="C79" s="40" t="str">
        <f t="shared" si="4"/>
        <v>36</v>
      </c>
      <c r="D79" s="31" t="str">
        <f>'SET Raw Data'!D79</f>
        <v>council</v>
      </c>
      <c r="E79" s="31" t="str">
        <f>'SET Raw Data'!E79</f>
        <v>15944</v>
      </c>
      <c r="F79" s="31" t="str">
        <f>'SET Raw Data'!G79</f>
        <v>Program Director (511)</v>
      </c>
      <c r="G79" s="40" t="str">
        <f t="shared" si="5"/>
        <v>PD</v>
      </c>
      <c r="H79" s="31" t="str">
        <f>'SET Raw Data'!H79</f>
        <v>KENNETH W SCHMID</v>
      </c>
      <c r="I79" s="31" t="str">
        <f>'SET Raw Data'!M79</f>
        <v>Compliant</v>
      </c>
      <c r="J79" s="31" t="str">
        <f>'SET Raw Data'!Q79</f>
        <v>n/a</v>
      </c>
      <c r="K79" s="31" t="str">
        <f>'SET Raw Data'!T79</f>
        <v>Compliant</v>
      </c>
    </row>
    <row r="80" spans="1:11">
      <c r="A80" s="40" t="str">
        <f t="shared" si="3"/>
        <v>11823CD</v>
      </c>
      <c r="B80" s="31">
        <f>'SET Raw Data'!C80</f>
        <v>39</v>
      </c>
      <c r="C80" s="40" t="str">
        <f t="shared" si="4"/>
        <v>39</v>
      </c>
      <c r="D80" s="31" t="str">
        <f>'SET Raw Data'!D80</f>
        <v>council</v>
      </c>
      <c r="E80" s="31" t="str">
        <f>'SET Raw Data'!E80</f>
        <v>11823</v>
      </c>
      <c r="F80" s="31" t="str">
        <f>'SET Raw Data'!G80</f>
        <v>Community Director (514)</v>
      </c>
      <c r="G80" s="40" t="str">
        <f t="shared" si="5"/>
        <v>CD</v>
      </c>
      <c r="H80" s="31" t="str">
        <f>'SET Raw Data'!H80</f>
        <v>DAN T ORR</v>
      </c>
      <c r="I80" s="31" t="str">
        <f>'SET Raw Data'!M80</f>
        <v>Compliant</v>
      </c>
      <c r="J80" s="31" t="str">
        <f>'SET Raw Data'!Q80</f>
        <v>Non-Compliant</v>
      </c>
      <c r="K80" s="31" t="str">
        <f>'SET Raw Data'!T80</f>
        <v>Non-compliant</v>
      </c>
    </row>
    <row r="81" spans="1:11">
      <c r="A81" s="40" t="str">
        <f t="shared" si="3"/>
        <v>13015GK</v>
      </c>
      <c r="B81" s="31">
        <f>'SET Raw Data'!C81</f>
        <v>9</v>
      </c>
      <c r="C81" s="40" t="str">
        <f t="shared" si="4"/>
        <v>9</v>
      </c>
      <c r="D81" s="31" t="str">
        <f>'SET Raw Data'!D81</f>
        <v>council</v>
      </c>
      <c r="E81" s="31" t="str">
        <f>'SET Raw Data'!E81</f>
        <v>13015</v>
      </c>
      <c r="F81" s="31" t="str">
        <f>'SET Raw Data'!G81</f>
        <v>Grand Knight (501)</v>
      </c>
      <c r="G81" s="40" t="str">
        <f t="shared" si="5"/>
        <v>GK</v>
      </c>
      <c r="H81" s="31" t="str">
        <f>'SET Raw Data'!H81</f>
        <v>JACOB  SYKORA</v>
      </c>
      <c r="I81" s="31" t="str">
        <f>'SET Raw Data'!M81</f>
        <v>Compliant</v>
      </c>
      <c r="J81" s="31" t="str">
        <f>'SET Raw Data'!Q81</f>
        <v>n/a</v>
      </c>
      <c r="K81" s="31" t="str">
        <f>'SET Raw Data'!T81</f>
        <v>Compliant</v>
      </c>
    </row>
    <row r="82" spans="1:11">
      <c r="A82" s="40" t="str">
        <f t="shared" si="3"/>
        <v>2388GK</v>
      </c>
      <c r="B82" s="31">
        <f>'SET Raw Data'!C82</f>
        <v>25</v>
      </c>
      <c r="C82" s="40" t="str">
        <f t="shared" si="4"/>
        <v>25</v>
      </c>
      <c r="D82" s="31" t="str">
        <f>'SET Raw Data'!D82</f>
        <v>council</v>
      </c>
      <c r="E82" s="31" t="str">
        <f>'SET Raw Data'!E82</f>
        <v>2388</v>
      </c>
      <c r="F82" s="31" t="str">
        <f>'SET Raw Data'!G82</f>
        <v>Grand Knight (501)</v>
      </c>
      <c r="G82" s="40" t="str">
        <f t="shared" si="5"/>
        <v>GK</v>
      </c>
      <c r="H82" s="31" t="str">
        <f>'SET Raw Data'!H82</f>
        <v>ANDREW P CHRISTEN</v>
      </c>
      <c r="I82" s="31" t="str">
        <f>'SET Raw Data'!M82</f>
        <v>Compliant</v>
      </c>
      <c r="J82" s="31" t="str">
        <f>'SET Raw Data'!Q82</f>
        <v>n/a</v>
      </c>
      <c r="K82" s="31" t="str">
        <f>'SET Raw Data'!T82</f>
        <v>Compliant</v>
      </c>
    </row>
    <row r="83" spans="1:11">
      <c r="A83" s="40" t="str">
        <f t="shared" si="3"/>
        <v>11737GK</v>
      </c>
      <c r="B83" s="31">
        <f>'SET Raw Data'!C83</f>
        <v>38</v>
      </c>
      <c r="C83" s="40" t="str">
        <f t="shared" si="4"/>
        <v>38</v>
      </c>
      <c r="D83" s="31" t="str">
        <f>'SET Raw Data'!D83</f>
        <v>council</v>
      </c>
      <c r="E83" s="31" t="str">
        <f>'SET Raw Data'!E83</f>
        <v>11737</v>
      </c>
      <c r="F83" s="31" t="str">
        <f>'SET Raw Data'!G83</f>
        <v>Grand Knight (501)</v>
      </c>
      <c r="G83" s="40" t="str">
        <f t="shared" si="5"/>
        <v>GK</v>
      </c>
      <c r="H83" s="31" t="str">
        <f>'SET Raw Data'!H83</f>
        <v>TIMOTHY HUGH STEWARD</v>
      </c>
      <c r="I83" s="31" t="str">
        <f>'SET Raw Data'!M83</f>
        <v>Non-compliant</v>
      </c>
      <c r="J83" s="31" t="str">
        <f>'SET Raw Data'!Q83</f>
        <v>n/a</v>
      </c>
      <c r="K83" s="31" t="str">
        <f>'SET Raw Data'!T83</f>
        <v>Non-compliant</v>
      </c>
    </row>
    <row r="84" spans="1:11">
      <c r="A84" s="40" t="str">
        <f t="shared" si="3"/>
        <v>5315CD</v>
      </c>
      <c r="B84" s="31">
        <f>'SET Raw Data'!C84</f>
        <v>28</v>
      </c>
      <c r="C84" s="40" t="str">
        <f t="shared" si="4"/>
        <v>28</v>
      </c>
      <c r="D84" s="31" t="str">
        <f>'SET Raw Data'!D84</f>
        <v>council</v>
      </c>
      <c r="E84" s="31" t="str">
        <f>'SET Raw Data'!E84</f>
        <v>5315</v>
      </c>
      <c r="F84" s="31" t="str">
        <f>'SET Raw Data'!G84</f>
        <v>Community Director (514)</v>
      </c>
      <c r="G84" s="40" t="str">
        <f t="shared" si="5"/>
        <v>CD</v>
      </c>
      <c r="H84" s="31" t="str">
        <f>'SET Raw Data'!H84</f>
        <v>WILSON J HUPP</v>
      </c>
      <c r="I84" s="31" t="str">
        <f>'SET Raw Data'!M84</f>
        <v>2026-10-13</v>
      </c>
      <c r="J84" s="31" t="str">
        <f>'SET Raw Data'!Q84</f>
        <v>2026-10-13</v>
      </c>
      <c r="K84" s="31" t="str">
        <f>'SET Raw Data'!T84</f>
        <v>Pending</v>
      </c>
    </row>
    <row r="85" spans="1:11">
      <c r="A85" s="40" t="str">
        <f t="shared" si="3"/>
        <v>14077PD</v>
      </c>
      <c r="B85" s="31">
        <f>'SET Raw Data'!C85</f>
        <v>6</v>
      </c>
      <c r="C85" s="40" t="str">
        <f t="shared" si="4"/>
        <v>6</v>
      </c>
      <c r="D85" s="31" t="str">
        <f>'SET Raw Data'!D85</f>
        <v>council</v>
      </c>
      <c r="E85" s="31" t="str">
        <f>'SET Raw Data'!E85</f>
        <v>14077</v>
      </c>
      <c r="F85" s="31" t="str">
        <f>'SET Raw Data'!G85</f>
        <v>Program Director (511)</v>
      </c>
      <c r="G85" s="40" t="str">
        <f t="shared" si="5"/>
        <v>PD</v>
      </c>
      <c r="H85" s="31" t="str">
        <f>'SET Raw Data'!H85</f>
        <v>RYAN L DIRKSCHNEIDER</v>
      </c>
      <c r="I85" s="31" t="str">
        <f>'SET Raw Data'!M85</f>
        <v>Compliant</v>
      </c>
      <c r="J85" s="31" t="str">
        <f>'SET Raw Data'!Q85</f>
        <v>n/a</v>
      </c>
      <c r="K85" s="31" t="str">
        <f>'SET Raw Data'!T85</f>
        <v>Compliant</v>
      </c>
    </row>
    <row r="86" spans="1:11">
      <c r="A86" s="40" t="str">
        <f t="shared" si="3"/>
        <v>8469PD</v>
      </c>
      <c r="B86" s="31">
        <f>'SET Raw Data'!C86</f>
        <v>12</v>
      </c>
      <c r="C86" s="40" t="str">
        <f t="shared" si="4"/>
        <v>12</v>
      </c>
      <c r="D86" s="31" t="str">
        <f>'SET Raw Data'!D86</f>
        <v>council</v>
      </c>
      <c r="E86" s="31" t="str">
        <f>'SET Raw Data'!E86</f>
        <v>8469</v>
      </c>
      <c r="F86" s="31" t="str">
        <f>'SET Raw Data'!G86</f>
        <v>Program Director (511)</v>
      </c>
      <c r="G86" s="40" t="str">
        <f t="shared" si="5"/>
        <v>PD</v>
      </c>
      <c r="H86" s="31" t="str">
        <f>'SET Raw Data'!H86</f>
        <v>TIMOTHY J MASEK</v>
      </c>
      <c r="I86" s="31" t="str">
        <f>'SET Raw Data'!M86</f>
        <v>Compliant</v>
      </c>
      <c r="J86" s="31" t="str">
        <f>'SET Raw Data'!Q86</f>
        <v>n/a</v>
      </c>
      <c r="K86" s="31" t="str">
        <f>'SET Raw Data'!T86</f>
        <v>Compliant</v>
      </c>
    </row>
    <row r="87" spans="1:11">
      <c r="A87" s="40" t="str">
        <f t="shared" si="3"/>
        <v>833CD</v>
      </c>
      <c r="B87" s="31">
        <f>'SET Raw Data'!C87</f>
        <v>9</v>
      </c>
      <c r="C87" s="40" t="str">
        <f t="shared" si="4"/>
        <v>9</v>
      </c>
      <c r="D87" s="31" t="str">
        <f>'SET Raw Data'!D87</f>
        <v>council</v>
      </c>
      <c r="E87" s="31" t="str">
        <f>'SET Raw Data'!E87</f>
        <v>833</v>
      </c>
      <c r="F87" s="31" t="str">
        <f>'SET Raw Data'!G87</f>
        <v>Community Director (514)</v>
      </c>
      <c r="G87" s="40" t="str">
        <f t="shared" si="5"/>
        <v>CD</v>
      </c>
      <c r="H87" s="31" t="str">
        <f>'SET Raw Data'!H87</f>
        <v>CLIFFORD D HENGGELER</v>
      </c>
      <c r="I87" s="31" t="str">
        <f>'SET Raw Data'!M87</f>
        <v>Compliant</v>
      </c>
      <c r="J87" s="31" t="str">
        <f>'SET Raw Data'!Q87</f>
        <v>Compliant</v>
      </c>
      <c r="K87" s="31" t="str">
        <f>'SET Raw Data'!T87</f>
        <v>Compliant</v>
      </c>
    </row>
    <row r="88" spans="1:11">
      <c r="A88" s="40" t="str">
        <f t="shared" si="3"/>
        <v>11364CD</v>
      </c>
      <c r="B88" s="31">
        <f>'SET Raw Data'!C88</f>
        <v>35</v>
      </c>
      <c r="C88" s="40" t="str">
        <f t="shared" si="4"/>
        <v>35</v>
      </c>
      <c r="D88" s="31" t="str">
        <f>'SET Raw Data'!D88</f>
        <v>council</v>
      </c>
      <c r="E88" s="31" t="str">
        <f>'SET Raw Data'!E88</f>
        <v>11364</v>
      </c>
      <c r="F88" s="31" t="str">
        <f>'SET Raw Data'!G88</f>
        <v>Community Director (514)</v>
      </c>
      <c r="G88" s="40" t="str">
        <f t="shared" si="5"/>
        <v>CD</v>
      </c>
      <c r="H88" s="31" t="str">
        <f>'SET Raw Data'!H88</f>
        <v>RANDY P LUKASIEWICZ</v>
      </c>
      <c r="I88" s="31" t="str">
        <f>'SET Raw Data'!M88</f>
        <v>Compliant</v>
      </c>
      <c r="J88" s="31" t="str">
        <f>'SET Raw Data'!Q88</f>
        <v>Compliant</v>
      </c>
      <c r="K88" s="31" t="str">
        <f>'SET Raw Data'!T88</f>
        <v>Compliant</v>
      </c>
    </row>
    <row r="89" spans="1:11">
      <c r="A89" s="40" t="str">
        <f t="shared" si="3"/>
        <v>1336GK</v>
      </c>
      <c r="B89" s="31">
        <f>'SET Raw Data'!C89</f>
        <v>7</v>
      </c>
      <c r="C89" s="40" t="str">
        <f t="shared" si="4"/>
        <v>7</v>
      </c>
      <c r="D89" s="31" t="str">
        <f>'SET Raw Data'!D89</f>
        <v>council</v>
      </c>
      <c r="E89" s="31" t="str">
        <f>'SET Raw Data'!E89</f>
        <v>1336</v>
      </c>
      <c r="F89" s="31" t="str">
        <f>'SET Raw Data'!G89</f>
        <v>Grand Knight (501)</v>
      </c>
      <c r="G89" s="40" t="str">
        <f t="shared" si="5"/>
        <v>GK</v>
      </c>
      <c r="H89" s="31" t="str">
        <f>'SET Raw Data'!H89</f>
        <v>LANE B SCHEITEL</v>
      </c>
      <c r="I89" s="31" t="str">
        <f>'SET Raw Data'!M89</f>
        <v>Compliant</v>
      </c>
      <c r="J89" s="31" t="str">
        <f>'SET Raw Data'!Q89</f>
        <v>n/a</v>
      </c>
      <c r="K89" s="31" t="str">
        <f>'SET Raw Data'!T89</f>
        <v>Compliant</v>
      </c>
    </row>
    <row r="90" spans="1:11">
      <c r="A90" s="40" t="str">
        <f t="shared" si="3"/>
        <v>11312GK</v>
      </c>
      <c r="B90" s="31">
        <f>'SET Raw Data'!C90</f>
        <v>10</v>
      </c>
      <c r="C90" s="40" t="str">
        <f t="shared" si="4"/>
        <v>10</v>
      </c>
      <c r="D90" s="31" t="str">
        <f>'SET Raw Data'!D90</f>
        <v>council</v>
      </c>
      <c r="E90" s="31" t="str">
        <f>'SET Raw Data'!E90</f>
        <v>11312</v>
      </c>
      <c r="F90" s="31" t="str">
        <f>'SET Raw Data'!G90</f>
        <v>Grand Knight (501)</v>
      </c>
      <c r="G90" s="40" t="str">
        <f t="shared" si="5"/>
        <v>GK</v>
      </c>
      <c r="H90" s="31" t="str">
        <f>'SET Raw Data'!H90</f>
        <v>COLIN B MILLER</v>
      </c>
      <c r="I90" s="31" t="str">
        <f>'SET Raw Data'!M90</f>
        <v>Compliant</v>
      </c>
      <c r="J90" s="31" t="str">
        <f>'SET Raw Data'!Q90</f>
        <v>n/a</v>
      </c>
      <c r="K90" s="31" t="str">
        <f>'SET Raw Data'!T90</f>
        <v>Compliant</v>
      </c>
    </row>
    <row r="91" spans="1:11">
      <c r="A91" s="40" t="str">
        <f t="shared" si="3"/>
        <v>11800FD</v>
      </c>
      <c r="B91" s="31">
        <f>'SET Raw Data'!C91</f>
        <v>32</v>
      </c>
      <c r="C91" s="40" t="str">
        <f t="shared" si="4"/>
        <v>32</v>
      </c>
      <c r="D91" s="31" t="str">
        <f>'SET Raw Data'!D91</f>
        <v>council</v>
      </c>
      <c r="E91" s="31" t="str">
        <f>'SET Raw Data'!E91</f>
        <v>11800</v>
      </c>
      <c r="F91" s="31" t="str">
        <f>'SET Raw Data'!G91</f>
        <v>Family Director (519)</v>
      </c>
      <c r="G91" s="40" t="str">
        <f t="shared" si="5"/>
        <v>FD</v>
      </c>
      <c r="H91" s="31" t="str">
        <f>'SET Raw Data'!H91</f>
        <v>RAYFORD N GERING</v>
      </c>
      <c r="I91" s="31" t="str">
        <f>'SET Raw Data'!M91</f>
        <v>Compliant</v>
      </c>
      <c r="J91" s="31" t="str">
        <f>'SET Raw Data'!Q91</f>
        <v>Compliant</v>
      </c>
      <c r="K91" s="31" t="str">
        <f>'SET Raw Data'!T91</f>
        <v>Compliant</v>
      </c>
    </row>
    <row r="92" spans="1:11">
      <c r="A92" s="40" t="str">
        <f t="shared" si="3"/>
        <v>9771PD</v>
      </c>
      <c r="B92" s="31">
        <f>'SET Raw Data'!C92</f>
        <v>3</v>
      </c>
      <c r="C92" s="40" t="str">
        <f t="shared" si="4"/>
        <v>3</v>
      </c>
      <c r="D92" s="31" t="str">
        <f>'SET Raw Data'!D92</f>
        <v>council</v>
      </c>
      <c r="E92" s="31" t="str">
        <f>'SET Raw Data'!E92</f>
        <v>9771</v>
      </c>
      <c r="F92" s="31" t="str">
        <f>'SET Raw Data'!G92</f>
        <v>Program Director (511)</v>
      </c>
      <c r="G92" s="40" t="str">
        <f t="shared" si="5"/>
        <v>PD</v>
      </c>
      <c r="H92" s="31" t="str">
        <f>'SET Raw Data'!H92</f>
        <v>STEVEN T VAUGHAN</v>
      </c>
      <c r="I92" s="31" t="str">
        <f>'SET Raw Data'!M92</f>
        <v>Compliant</v>
      </c>
      <c r="J92" s="31" t="str">
        <f>'SET Raw Data'!Q92</f>
        <v>n/a</v>
      </c>
      <c r="K92" s="31" t="str">
        <f>'SET Raw Data'!T92</f>
        <v>Compliant</v>
      </c>
    </row>
    <row r="93" spans="1:11">
      <c r="A93" s="40" t="str">
        <f t="shared" si="3"/>
        <v>8010PD</v>
      </c>
      <c r="B93" s="31">
        <f>'SET Raw Data'!C93</f>
        <v>11</v>
      </c>
      <c r="C93" s="40" t="str">
        <f t="shared" si="4"/>
        <v>11</v>
      </c>
      <c r="D93" s="31" t="str">
        <f>'SET Raw Data'!D93</f>
        <v>council</v>
      </c>
      <c r="E93" s="31" t="str">
        <f>'SET Raw Data'!E93</f>
        <v>8010</v>
      </c>
      <c r="F93" s="31" t="str">
        <f>'SET Raw Data'!G93</f>
        <v>Program Director (511)</v>
      </c>
      <c r="G93" s="40" t="str">
        <f t="shared" si="5"/>
        <v>PD</v>
      </c>
      <c r="H93" s="31" t="str">
        <f>'SET Raw Data'!H93</f>
        <v>GREGORY A BONIFAS</v>
      </c>
      <c r="I93" s="31" t="str">
        <f>'SET Raw Data'!M93</f>
        <v>Compliant</v>
      </c>
      <c r="J93" s="31" t="str">
        <f>'SET Raw Data'!Q93</f>
        <v>n/a</v>
      </c>
      <c r="K93" s="31" t="str">
        <f>'SET Raw Data'!T93</f>
        <v>Compliant</v>
      </c>
    </row>
    <row r="94" spans="1:11">
      <c r="A94" s="40" t="str">
        <f t="shared" si="3"/>
        <v>9562FD</v>
      </c>
      <c r="B94" s="31">
        <f>'SET Raw Data'!C94</f>
        <v>22</v>
      </c>
      <c r="C94" s="40" t="str">
        <f t="shared" si="4"/>
        <v>22</v>
      </c>
      <c r="D94" s="31" t="str">
        <f>'SET Raw Data'!D94</f>
        <v>council</v>
      </c>
      <c r="E94" s="31" t="str">
        <f>'SET Raw Data'!E94</f>
        <v>9562</v>
      </c>
      <c r="F94" s="31" t="str">
        <f>'SET Raw Data'!G94</f>
        <v>Family Director (519)</v>
      </c>
      <c r="G94" s="40" t="str">
        <f t="shared" si="5"/>
        <v>FD</v>
      </c>
      <c r="H94" s="31" t="str">
        <f>'SET Raw Data'!H94</f>
        <v>CLAYTON J PFEIFER</v>
      </c>
      <c r="I94" s="31" t="str">
        <f>'SET Raw Data'!M94</f>
        <v>Non-compliant</v>
      </c>
      <c r="J94" s="31" t="str">
        <f>'SET Raw Data'!Q94</f>
        <v>Non-Compliant</v>
      </c>
      <c r="K94" s="31" t="str">
        <f>'SET Raw Data'!T94</f>
        <v>Non-compliant</v>
      </c>
    </row>
    <row r="95" spans="1:11">
      <c r="A95" s="40" t="str">
        <f t="shared" si="3"/>
        <v>11054CD</v>
      </c>
      <c r="B95" s="31">
        <f>'SET Raw Data'!C95</f>
        <v>17</v>
      </c>
      <c r="C95" s="40" t="str">
        <f t="shared" si="4"/>
        <v>17</v>
      </c>
      <c r="D95" s="31" t="str">
        <f>'SET Raw Data'!D95</f>
        <v>council</v>
      </c>
      <c r="E95" s="31" t="str">
        <f>'SET Raw Data'!E95</f>
        <v>11054</v>
      </c>
      <c r="F95" s="31" t="str">
        <f>'SET Raw Data'!G95</f>
        <v>Community Director (514)</v>
      </c>
      <c r="G95" s="40" t="str">
        <f t="shared" si="5"/>
        <v>CD</v>
      </c>
      <c r="H95" s="31" t="str">
        <f>'SET Raw Data'!H95</f>
        <v>TYLER J LEGATE</v>
      </c>
      <c r="I95" s="31" t="str">
        <f>'SET Raw Data'!M95</f>
        <v>Compliant</v>
      </c>
      <c r="J95" s="31" t="str">
        <f>'SET Raw Data'!Q95</f>
        <v>Compliant</v>
      </c>
      <c r="K95" s="31" t="str">
        <f>'SET Raw Data'!T95</f>
        <v>Compliant</v>
      </c>
    </row>
    <row r="96" spans="1:11">
      <c r="A96" s="40" t="str">
        <f t="shared" si="3"/>
        <v>2040FD</v>
      </c>
      <c r="B96" s="31">
        <f>'SET Raw Data'!C96</f>
        <v>24</v>
      </c>
      <c r="C96" s="40" t="str">
        <f t="shared" si="4"/>
        <v>24</v>
      </c>
      <c r="D96" s="31" t="str">
        <f>'SET Raw Data'!D96</f>
        <v>council</v>
      </c>
      <c r="E96" s="31" t="str">
        <f>'SET Raw Data'!E96</f>
        <v>2040</v>
      </c>
      <c r="F96" s="31" t="str">
        <f>'SET Raw Data'!G96</f>
        <v>Family Director (519)</v>
      </c>
      <c r="G96" s="40" t="str">
        <f t="shared" si="5"/>
        <v>FD</v>
      </c>
      <c r="H96" s="31" t="str">
        <f>'SET Raw Data'!H96</f>
        <v>JOHN M BURKS</v>
      </c>
      <c r="I96" s="31" t="str">
        <f>'SET Raw Data'!M96</f>
        <v>Compliant</v>
      </c>
      <c r="J96" s="31" t="str">
        <f>'SET Raw Data'!Q96</f>
        <v>Compliant</v>
      </c>
      <c r="K96" s="31" t="str">
        <f>'SET Raw Data'!T96</f>
        <v>Compliant</v>
      </c>
    </row>
    <row r="97" spans="1:11">
      <c r="A97" s="40" t="str">
        <f t="shared" si="3"/>
        <v>10163FD</v>
      </c>
      <c r="B97" s="31">
        <f>'SET Raw Data'!C97</f>
        <v>30</v>
      </c>
      <c r="C97" s="40" t="str">
        <f t="shared" si="4"/>
        <v>30</v>
      </c>
      <c r="D97" s="31" t="str">
        <f>'SET Raw Data'!D97</f>
        <v>council</v>
      </c>
      <c r="E97" s="31" t="str">
        <f>'SET Raw Data'!E97</f>
        <v>10163</v>
      </c>
      <c r="F97" s="31" t="str">
        <f>'SET Raw Data'!G97</f>
        <v>Family Director (519)</v>
      </c>
      <c r="G97" s="40" t="str">
        <f t="shared" si="5"/>
        <v>FD</v>
      </c>
      <c r="H97" s="31" t="str">
        <f>'SET Raw Data'!H97</f>
        <v>NICKOLAS S LADENBURGER</v>
      </c>
      <c r="I97" s="31" t="str">
        <f>'SET Raw Data'!M97</f>
        <v>Compliant</v>
      </c>
      <c r="J97" s="31" t="str">
        <f>'SET Raw Data'!Q97</f>
        <v>Compliant</v>
      </c>
      <c r="K97" s="31" t="str">
        <f>'SET Raw Data'!T97</f>
        <v>Compliant</v>
      </c>
    </row>
    <row r="98" spans="1:11">
      <c r="A98" s="40" t="str">
        <f t="shared" si="3"/>
        <v>14508GK</v>
      </c>
      <c r="B98" s="31">
        <f>'SET Raw Data'!C98</f>
        <v>12</v>
      </c>
      <c r="C98" s="40" t="str">
        <f t="shared" si="4"/>
        <v>12</v>
      </c>
      <c r="D98" s="31" t="str">
        <f>'SET Raw Data'!D98</f>
        <v>council</v>
      </c>
      <c r="E98" s="31" t="str">
        <f>'SET Raw Data'!E98</f>
        <v>14508</v>
      </c>
      <c r="F98" s="31" t="str">
        <f>'SET Raw Data'!G98</f>
        <v>Grand Knight (501)</v>
      </c>
      <c r="G98" s="40" t="str">
        <f t="shared" si="5"/>
        <v>GK</v>
      </c>
      <c r="H98" s="31" t="str">
        <f>'SET Raw Data'!H98</f>
        <v>SCOTT A KMENT</v>
      </c>
      <c r="I98" s="31" t="str">
        <f>'SET Raw Data'!M98</f>
        <v>Compliant</v>
      </c>
      <c r="J98" s="31" t="str">
        <f>'SET Raw Data'!Q98</f>
        <v>n/a</v>
      </c>
      <c r="K98" s="31" t="str">
        <f>'SET Raw Data'!T98</f>
        <v>Compliant</v>
      </c>
    </row>
    <row r="99" spans="1:11">
      <c r="A99" s="40" t="str">
        <f t="shared" si="3"/>
        <v>10913GK</v>
      </c>
      <c r="B99" s="31">
        <f>'SET Raw Data'!C99</f>
        <v>33</v>
      </c>
      <c r="C99" s="40" t="str">
        <f t="shared" si="4"/>
        <v>33</v>
      </c>
      <c r="D99" s="31" t="str">
        <f>'SET Raw Data'!D99</f>
        <v>council</v>
      </c>
      <c r="E99" s="31" t="str">
        <f>'SET Raw Data'!E99</f>
        <v>10913</v>
      </c>
      <c r="F99" s="31" t="str">
        <f>'SET Raw Data'!G99</f>
        <v>Grand Knight (501)</v>
      </c>
      <c r="G99" s="40" t="str">
        <f t="shared" si="5"/>
        <v>GK</v>
      </c>
      <c r="H99" s="31" t="str">
        <f>'SET Raw Data'!H99</f>
        <v>LORAN A STARA</v>
      </c>
      <c r="I99" s="31" t="str">
        <f>'SET Raw Data'!M99</f>
        <v>Compliant</v>
      </c>
      <c r="J99" s="31" t="str">
        <f>'SET Raw Data'!Q99</f>
        <v>n/a</v>
      </c>
      <c r="K99" s="31" t="str">
        <f>'SET Raw Data'!T99</f>
        <v>Compliant</v>
      </c>
    </row>
    <row r="100" spans="1:11">
      <c r="A100" s="40" t="str">
        <f t="shared" si="3"/>
        <v>10795GK</v>
      </c>
      <c r="B100" s="31">
        <f>'SET Raw Data'!C100</f>
        <v>34</v>
      </c>
      <c r="C100" s="40" t="str">
        <f t="shared" si="4"/>
        <v>34</v>
      </c>
      <c r="D100" s="31" t="str">
        <f>'SET Raw Data'!D100</f>
        <v>council</v>
      </c>
      <c r="E100" s="31" t="str">
        <f>'SET Raw Data'!E100</f>
        <v>10795</v>
      </c>
      <c r="F100" s="31" t="str">
        <f>'SET Raw Data'!G100</f>
        <v>Grand Knight (501)</v>
      </c>
      <c r="G100" s="40" t="str">
        <f t="shared" si="5"/>
        <v>GK</v>
      </c>
      <c r="H100" s="31" t="str">
        <f>'SET Raw Data'!H100</f>
        <v>ROBERT  ELLIOTT</v>
      </c>
      <c r="I100" s="31" t="str">
        <f>'SET Raw Data'!M100</f>
        <v>Compliant</v>
      </c>
      <c r="J100" s="31" t="str">
        <f>'SET Raw Data'!Q100</f>
        <v>n/a</v>
      </c>
      <c r="K100" s="31" t="str">
        <f>'SET Raw Data'!T100</f>
        <v>Compliant</v>
      </c>
    </row>
    <row r="101" spans="1:11">
      <c r="A101" s="40" t="str">
        <f t="shared" si="3"/>
        <v>6192CD</v>
      </c>
      <c r="B101" s="31">
        <f>'SET Raw Data'!C101</f>
        <v>35</v>
      </c>
      <c r="C101" s="40" t="str">
        <f t="shared" si="4"/>
        <v>35</v>
      </c>
      <c r="D101" s="31" t="str">
        <f>'SET Raw Data'!D101</f>
        <v>council</v>
      </c>
      <c r="E101" s="31" t="str">
        <f>'SET Raw Data'!E101</f>
        <v>6192</v>
      </c>
      <c r="F101" s="31" t="str">
        <f>'SET Raw Data'!G101</f>
        <v>Community Director (514)</v>
      </c>
      <c r="G101" s="40" t="str">
        <f t="shared" si="5"/>
        <v>CD</v>
      </c>
      <c r="H101" s="31" t="str">
        <f>'SET Raw Data'!H101</f>
        <v>DONALD H PEARCE</v>
      </c>
      <c r="I101" s="31" t="str">
        <f>'SET Raw Data'!M101</f>
        <v>Compliant</v>
      </c>
      <c r="J101" s="31" t="str">
        <f>'SET Raw Data'!Q101</f>
        <v>Compliant</v>
      </c>
      <c r="K101" s="31" t="str">
        <f>'SET Raw Data'!T101</f>
        <v>Compliant</v>
      </c>
    </row>
    <row r="102" spans="1:11">
      <c r="A102" s="40" t="str">
        <f t="shared" si="3"/>
        <v>10909CD</v>
      </c>
      <c r="B102" s="31">
        <f>'SET Raw Data'!C102</f>
        <v>2</v>
      </c>
      <c r="C102" s="40" t="str">
        <f t="shared" si="4"/>
        <v>2</v>
      </c>
      <c r="D102" s="31" t="str">
        <f>'SET Raw Data'!D102</f>
        <v>council</v>
      </c>
      <c r="E102" s="31" t="str">
        <f>'SET Raw Data'!E102</f>
        <v>10909</v>
      </c>
      <c r="F102" s="31" t="str">
        <f>'SET Raw Data'!G102</f>
        <v>Community Director (514)</v>
      </c>
      <c r="G102" s="40" t="str">
        <f t="shared" si="5"/>
        <v>CD</v>
      </c>
      <c r="H102" s="31" t="str">
        <f>'SET Raw Data'!H102</f>
        <v>CRAIG F JOHNSON</v>
      </c>
      <c r="I102" s="31" t="str">
        <f>'SET Raw Data'!M102</f>
        <v>Compliant</v>
      </c>
      <c r="J102" s="31" t="str">
        <f>'SET Raw Data'!Q102</f>
        <v>Compliant</v>
      </c>
      <c r="K102" s="31" t="str">
        <f>'SET Raw Data'!T102</f>
        <v>Compliant</v>
      </c>
    </row>
    <row r="103" spans="1:11">
      <c r="A103" s="40" t="str">
        <f t="shared" si="3"/>
        <v>1708FD</v>
      </c>
      <c r="B103" s="31">
        <f>'SET Raw Data'!C103</f>
        <v>12</v>
      </c>
      <c r="C103" s="40" t="str">
        <f t="shared" si="4"/>
        <v>12</v>
      </c>
      <c r="D103" s="31" t="str">
        <f>'SET Raw Data'!D103</f>
        <v>council</v>
      </c>
      <c r="E103" s="31" t="str">
        <f>'SET Raw Data'!E103</f>
        <v>1708</v>
      </c>
      <c r="F103" s="31" t="str">
        <f>'SET Raw Data'!G103</f>
        <v>Family Director (519)</v>
      </c>
      <c r="G103" s="40" t="str">
        <f t="shared" si="5"/>
        <v>FD</v>
      </c>
      <c r="H103" s="31" t="str">
        <f>'SET Raw Data'!H103</f>
        <v>RANDAL W MARTIN</v>
      </c>
      <c r="I103" s="31" t="str">
        <f>'SET Raw Data'!M103</f>
        <v>Compliant</v>
      </c>
      <c r="J103" s="31" t="str">
        <f>'SET Raw Data'!Q103</f>
        <v>Compliant</v>
      </c>
      <c r="K103" s="31" t="str">
        <f>'SET Raw Data'!T103</f>
        <v>Compliant</v>
      </c>
    </row>
    <row r="104" spans="1:11">
      <c r="A104" s="40" t="str">
        <f t="shared" si="3"/>
        <v>9264PD</v>
      </c>
      <c r="B104" s="31">
        <f>'SET Raw Data'!C104</f>
        <v>19</v>
      </c>
      <c r="C104" s="40" t="str">
        <f t="shared" si="4"/>
        <v>19</v>
      </c>
      <c r="D104" s="31" t="str">
        <f>'SET Raw Data'!D104</f>
        <v>council</v>
      </c>
      <c r="E104" s="31" t="str">
        <f>'SET Raw Data'!E104</f>
        <v>9264</v>
      </c>
      <c r="F104" s="31" t="str">
        <f>'SET Raw Data'!G104</f>
        <v>Program Director (511)</v>
      </c>
      <c r="G104" s="40" t="str">
        <f t="shared" si="5"/>
        <v>PD</v>
      </c>
      <c r="H104" s="31" t="str">
        <f>'SET Raw Data'!H104</f>
        <v>ANDREW H WIESER</v>
      </c>
      <c r="I104" s="31" t="str">
        <f>'SET Raw Data'!M104</f>
        <v>Compliant</v>
      </c>
      <c r="J104" s="31" t="str">
        <f>'SET Raw Data'!Q104</f>
        <v>n/a</v>
      </c>
      <c r="K104" s="31" t="str">
        <f>'SET Raw Data'!T104</f>
        <v>Compliant</v>
      </c>
    </row>
    <row r="105" spans="1:11">
      <c r="A105" s="40" t="str">
        <f t="shared" si="3"/>
        <v>11822FD</v>
      </c>
      <c r="B105" s="31">
        <f>'SET Raw Data'!C105</f>
        <v>12</v>
      </c>
      <c r="C105" s="40" t="str">
        <f t="shared" si="4"/>
        <v>12</v>
      </c>
      <c r="D105" s="31" t="str">
        <f>'SET Raw Data'!D105</f>
        <v>council</v>
      </c>
      <c r="E105" s="31" t="str">
        <f>'SET Raw Data'!E105</f>
        <v>11822</v>
      </c>
      <c r="F105" s="31" t="str">
        <f>'SET Raw Data'!G105</f>
        <v>Family Director (519)</v>
      </c>
      <c r="G105" s="40" t="str">
        <f t="shared" si="5"/>
        <v>FD</v>
      </c>
      <c r="H105" s="31" t="str">
        <f>'SET Raw Data'!H105</f>
        <v>DAVID L POLAK</v>
      </c>
      <c r="I105" s="31" t="str">
        <f>'SET Raw Data'!M105</f>
        <v>Non-compliant</v>
      </c>
      <c r="J105" s="31" t="str">
        <f>'SET Raw Data'!Q105</f>
        <v>Non-Compliant</v>
      </c>
      <c r="K105" s="31" t="str">
        <f>'SET Raw Data'!T105</f>
        <v>Non-compliant</v>
      </c>
    </row>
    <row r="106" spans="1:11">
      <c r="A106" s="40" t="str">
        <f t="shared" si="3"/>
        <v>7550FD</v>
      </c>
      <c r="B106" s="31">
        <f>'SET Raw Data'!C106</f>
        <v>18</v>
      </c>
      <c r="C106" s="40" t="str">
        <f t="shared" si="4"/>
        <v>18</v>
      </c>
      <c r="D106" s="31" t="str">
        <f>'SET Raw Data'!D106</f>
        <v>council</v>
      </c>
      <c r="E106" s="31" t="str">
        <f>'SET Raw Data'!E106</f>
        <v>7550</v>
      </c>
      <c r="F106" s="31" t="str">
        <f>'SET Raw Data'!G106</f>
        <v>Family Director (519)</v>
      </c>
      <c r="G106" s="40" t="str">
        <f t="shared" si="5"/>
        <v>FD</v>
      </c>
      <c r="H106" s="31" t="str">
        <f>'SET Raw Data'!H106</f>
        <v>THOMAS J KESTER</v>
      </c>
      <c r="I106" s="31" t="str">
        <f>'SET Raw Data'!M106</f>
        <v>Non-compliant</v>
      </c>
      <c r="J106" s="31" t="str">
        <f>'SET Raw Data'!Q106</f>
        <v>Non-Compliant</v>
      </c>
      <c r="K106" s="31" t="str">
        <f>'SET Raw Data'!T106</f>
        <v>Non-compliant</v>
      </c>
    </row>
    <row r="107" spans="1:11">
      <c r="A107" s="40" t="str">
        <f t="shared" si="3"/>
        <v>10510PD</v>
      </c>
      <c r="B107" s="31">
        <f>'SET Raw Data'!C107</f>
        <v>33</v>
      </c>
      <c r="C107" s="40" t="str">
        <f t="shared" si="4"/>
        <v>33</v>
      </c>
      <c r="D107" s="31" t="str">
        <f>'SET Raw Data'!D107</f>
        <v>council</v>
      </c>
      <c r="E107" s="31" t="str">
        <f>'SET Raw Data'!E107</f>
        <v>10510</v>
      </c>
      <c r="F107" s="31" t="str">
        <f>'SET Raw Data'!G107</f>
        <v>Program Director (511)</v>
      </c>
      <c r="G107" s="40" t="str">
        <f t="shared" si="5"/>
        <v>PD</v>
      </c>
      <c r="H107" s="31" t="str">
        <f>'SET Raw Data'!H107</f>
        <v>DAVID J MLNARIK</v>
      </c>
      <c r="I107" s="31" t="str">
        <f>'SET Raw Data'!M107</f>
        <v>Compliant</v>
      </c>
      <c r="J107" s="31" t="str">
        <f>'SET Raw Data'!Q107</f>
        <v>n/a</v>
      </c>
      <c r="K107" s="31" t="str">
        <f>'SET Raw Data'!T107</f>
        <v>Compliant</v>
      </c>
    </row>
    <row r="108" spans="1:11">
      <c r="A108" s="40" t="str">
        <f t="shared" si="3"/>
        <v>1833FD</v>
      </c>
      <c r="B108" s="31">
        <f>'SET Raw Data'!C108</f>
        <v>37</v>
      </c>
      <c r="C108" s="40" t="str">
        <f t="shared" si="4"/>
        <v>37</v>
      </c>
      <c r="D108" s="31" t="str">
        <f>'SET Raw Data'!D108</f>
        <v>council</v>
      </c>
      <c r="E108" s="31" t="str">
        <f>'SET Raw Data'!E108</f>
        <v>1833</v>
      </c>
      <c r="F108" s="31" t="str">
        <f>'SET Raw Data'!G108</f>
        <v>Family Director (519)</v>
      </c>
      <c r="G108" s="40" t="str">
        <f t="shared" si="5"/>
        <v>FD</v>
      </c>
      <c r="H108" s="31" t="str">
        <f>'SET Raw Data'!H108</f>
        <v>ROBERT J REZAC</v>
      </c>
      <c r="I108" s="31" t="str">
        <f>'SET Raw Data'!M108</f>
        <v>Compliant</v>
      </c>
      <c r="J108" s="31" t="str">
        <f>'SET Raw Data'!Q108</f>
        <v>Compliant</v>
      </c>
      <c r="K108" s="31" t="str">
        <f>'SET Raw Data'!T108</f>
        <v>Compliant</v>
      </c>
    </row>
    <row r="109" spans="1:11">
      <c r="A109" s="40" t="str">
        <f t="shared" si="3"/>
        <v>12200GK</v>
      </c>
      <c r="B109" s="31">
        <f>'SET Raw Data'!C109</f>
        <v>42</v>
      </c>
      <c r="C109" s="40" t="str">
        <f t="shared" si="4"/>
        <v>42</v>
      </c>
      <c r="D109" s="31" t="str">
        <f>'SET Raw Data'!D109</f>
        <v>council</v>
      </c>
      <c r="E109" s="31" t="str">
        <f>'SET Raw Data'!E109</f>
        <v>12200</v>
      </c>
      <c r="F109" s="31" t="str">
        <f>'SET Raw Data'!G109</f>
        <v>Grand Knight (501)</v>
      </c>
      <c r="G109" s="40" t="str">
        <f t="shared" si="5"/>
        <v>GK</v>
      </c>
      <c r="H109" s="31" t="str">
        <f>'SET Raw Data'!H109</f>
        <v>VINCENT B MORENO</v>
      </c>
      <c r="I109" s="31" t="str">
        <f>'SET Raw Data'!M109</f>
        <v>Non-compliant</v>
      </c>
      <c r="J109" s="31" t="str">
        <f>'SET Raw Data'!Q109</f>
        <v>n/a</v>
      </c>
      <c r="K109" s="31" t="str">
        <f>'SET Raw Data'!T109</f>
        <v>Non-compliant</v>
      </c>
    </row>
    <row r="110" spans="1:11">
      <c r="A110" s="40" t="str">
        <f t="shared" si="3"/>
        <v>1708PD</v>
      </c>
      <c r="B110" s="31">
        <f>'SET Raw Data'!C110</f>
        <v>12</v>
      </c>
      <c r="C110" s="40" t="str">
        <f t="shared" si="4"/>
        <v>12</v>
      </c>
      <c r="D110" s="31" t="str">
        <f>'SET Raw Data'!D110</f>
        <v>council</v>
      </c>
      <c r="E110" s="31" t="str">
        <f>'SET Raw Data'!E110</f>
        <v>1708</v>
      </c>
      <c r="F110" s="31" t="str">
        <f>'SET Raw Data'!G110</f>
        <v>Program Director (511)</v>
      </c>
      <c r="G110" s="40" t="str">
        <f t="shared" si="5"/>
        <v>PD</v>
      </c>
      <c r="H110" s="31" t="str">
        <f>'SET Raw Data'!H110</f>
        <v>RONALD J HAARMANN</v>
      </c>
      <c r="I110" s="31" t="str">
        <f>'SET Raw Data'!M110</f>
        <v>Non-compliant</v>
      </c>
      <c r="J110" s="31" t="str">
        <f>'SET Raw Data'!Q110</f>
        <v>n/a</v>
      </c>
      <c r="K110" s="31" t="str">
        <f>'SET Raw Data'!T110</f>
        <v>Non-compliant</v>
      </c>
    </row>
    <row r="111" spans="1:11">
      <c r="A111" s="40" t="str">
        <f t="shared" si="3"/>
        <v>7714FD</v>
      </c>
      <c r="B111" s="31">
        <f>'SET Raw Data'!C111</f>
        <v>23</v>
      </c>
      <c r="C111" s="40" t="str">
        <f t="shared" si="4"/>
        <v>23</v>
      </c>
      <c r="D111" s="31" t="str">
        <f>'SET Raw Data'!D111</f>
        <v>council</v>
      </c>
      <c r="E111" s="31" t="str">
        <f>'SET Raw Data'!E111</f>
        <v>7714</v>
      </c>
      <c r="F111" s="31" t="str">
        <f>'SET Raw Data'!G111</f>
        <v>Family Director (519)</v>
      </c>
      <c r="G111" s="40" t="str">
        <f t="shared" si="5"/>
        <v>FD</v>
      </c>
      <c r="H111" s="31" t="str">
        <f>'SET Raw Data'!H111</f>
        <v>BRIAN E REMPE</v>
      </c>
      <c r="I111" s="31" t="str">
        <f>'SET Raw Data'!M111</f>
        <v>Non-compliant</v>
      </c>
      <c r="J111" s="31" t="str">
        <f>'SET Raw Data'!Q111</f>
        <v>Non-Compliant</v>
      </c>
      <c r="K111" s="31" t="str">
        <f>'SET Raw Data'!T111</f>
        <v>Non-compliant</v>
      </c>
    </row>
    <row r="112" spans="1:11">
      <c r="A112" s="40" t="str">
        <f t="shared" si="3"/>
        <v>4707GK</v>
      </c>
      <c r="B112" s="31">
        <f>'SET Raw Data'!C112</f>
        <v>26</v>
      </c>
      <c r="C112" s="40" t="str">
        <f t="shared" si="4"/>
        <v>26</v>
      </c>
      <c r="D112" s="31" t="str">
        <f>'SET Raw Data'!D112</f>
        <v>council</v>
      </c>
      <c r="E112" s="31" t="str">
        <f>'SET Raw Data'!E112</f>
        <v>4707</v>
      </c>
      <c r="F112" s="31" t="str">
        <f>'SET Raw Data'!G112</f>
        <v>Grand Knight (501)</v>
      </c>
      <c r="G112" s="40" t="str">
        <f t="shared" si="5"/>
        <v>GK</v>
      </c>
      <c r="H112" s="31" t="str">
        <f>'SET Raw Data'!H112</f>
        <v>JOSEPH E SKRDLA</v>
      </c>
      <c r="I112" s="31" t="str">
        <f>'SET Raw Data'!M112</f>
        <v>Compliant</v>
      </c>
      <c r="J112" s="31" t="str">
        <f>'SET Raw Data'!Q112</f>
        <v>n/a</v>
      </c>
      <c r="K112" s="31" t="str">
        <f>'SET Raw Data'!T112</f>
        <v>Compliant</v>
      </c>
    </row>
    <row r="113" spans="1:11">
      <c r="A113" s="40" t="str">
        <f t="shared" si="3"/>
        <v>7081FD</v>
      </c>
      <c r="B113" s="31">
        <f>'SET Raw Data'!C113</f>
        <v>30</v>
      </c>
      <c r="C113" s="40" t="str">
        <f t="shared" si="4"/>
        <v>30</v>
      </c>
      <c r="D113" s="31" t="str">
        <f>'SET Raw Data'!D113</f>
        <v>council</v>
      </c>
      <c r="E113" s="31" t="str">
        <f>'SET Raw Data'!E113</f>
        <v>7081</v>
      </c>
      <c r="F113" s="31" t="str">
        <f>'SET Raw Data'!G113</f>
        <v>Family Director (519)</v>
      </c>
      <c r="G113" s="40" t="str">
        <f t="shared" si="5"/>
        <v>FD</v>
      </c>
      <c r="H113" s="31" t="str">
        <f>'SET Raw Data'!H113</f>
        <v>NICHOLAS L SCHULTZ</v>
      </c>
      <c r="I113" s="31" t="str">
        <f>'SET Raw Data'!M113</f>
        <v>2026-10-09</v>
      </c>
      <c r="J113" s="31" t="str">
        <f>'SET Raw Data'!Q113</f>
        <v>2026-10-09</v>
      </c>
      <c r="K113" s="31" t="str">
        <f>'SET Raw Data'!T113</f>
        <v>Pending</v>
      </c>
    </row>
    <row r="114" spans="1:11">
      <c r="A114" s="40" t="str">
        <f t="shared" si="3"/>
        <v>11824PD</v>
      </c>
      <c r="B114" s="31">
        <f>'SET Raw Data'!C114</f>
        <v>39</v>
      </c>
      <c r="C114" s="40" t="str">
        <f t="shared" si="4"/>
        <v>39</v>
      </c>
      <c r="D114" s="31" t="str">
        <f>'SET Raw Data'!D114</f>
        <v>council</v>
      </c>
      <c r="E114" s="31" t="str">
        <f>'SET Raw Data'!E114</f>
        <v>11824</v>
      </c>
      <c r="F114" s="31" t="str">
        <f>'SET Raw Data'!G114</f>
        <v>Program Director (511)</v>
      </c>
      <c r="G114" s="40" t="str">
        <f t="shared" si="5"/>
        <v>PD</v>
      </c>
      <c r="H114" s="31" t="str">
        <f>'SET Raw Data'!H114</f>
        <v>ROBERT J KENNEDY</v>
      </c>
      <c r="I114" s="31" t="str">
        <f>'SET Raw Data'!M114</f>
        <v>Non-compliant</v>
      </c>
      <c r="J114" s="31" t="str">
        <f>'SET Raw Data'!Q114</f>
        <v>n/a</v>
      </c>
      <c r="K114" s="31" t="str">
        <f>'SET Raw Data'!T114</f>
        <v>Non-compliant</v>
      </c>
    </row>
    <row r="115" spans="1:11">
      <c r="A115" s="40" t="str">
        <f t="shared" si="3"/>
        <v>10506FD</v>
      </c>
      <c r="B115" s="31">
        <f>'SET Raw Data'!C115</f>
        <v>28</v>
      </c>
      <c r="C115" s="40" t="str">
        <f t="shared" si="4"/>
        <v>28</v>
      </c>
      <c r="D115" s="31" t="str">
        <f>'SET Raw Data'!D115</f>
        <v>council</v>
      </c>
      <c r="E115" s="31" t="str">
        <f>'SET Raw Data'!E115</f>
        <v>10506</v>
      </c>
      <c r="F115" s="31" t="str">
        <f>'SET Raw Data'!G115</f>
        <v>Family Director (519)</v>
      </c>
      <c r="G115" s="40" t="str">
        <f t="shared" si="5"/>
        <v>FD</v>
      </c>
      <c r="H115" s="31" t="str">
        <f>'SET Raw Data'!H115</f>
        <v>STEVE  LUNCH</v>
      </c>
      <c r="I115" s="31" t="str">
        <f>'SET Raw Data'!M115</f>
        <v>Compliant</v>
      </c>
      <c r="J115" s="31" t="str">
        <f>'SET Raw Data'!Q115</f>
        <v>Compliant</v>
      </c>
      <c r="K115" s="31" t="str">
        <f>'SET Raw Data'!T115</f>
        <v>Compliant</v>
      </c>
    </row>
    <row r="116" spans="1:11">
      <c r="A116" s="40" t="str">
        <f t="shared" si="3"/>
        <v>10909PD</v>
      </c>
      <c r="B116" s="31">
        <f>'SET Raw Data'!C116</f>
        <v>2</v>
      </c>
      <c r="C116" s="40" t="str">
        <f t="shared" si="4"/>
        <v>2</v>
      </c>
      <c r="D116" s="31" t="str">
        <f>'SET Raw Data'!D116</f>
        <v>council</v>
      </c>
      <c r="E116" s="31" t="str">
        <f>'SET Raw Data'!E116</f>
        <v>10909</v>
      </c>
      <c r="F116" s="31" t="str">
        <f>'SET Raw Data'!G116</f>
        <v>Program Director (511)</v>
      </c>
      <c r="G116" s="40" t="str">
        <f t="shared" si="5"/>
        <v>PD</v>
      </c>
      <c r="H116" s="31" t="str">
        <f>'SET Raw Data'!H116</f>
        <v>JEFFREY D KROHN</v>
      </c>
      <c r="I116" s="31" t="str">
        <f>'SET Raw Data'!M116</f>
        <v>Compliant</v>
      </c>
      <c r="J116" s="31" t="str">
        <f>'SET Raw Data'!Q116</f>
        <v>n/a</v>
      </c>
      <c r="K116" s="31" t="str">
        <f>'SET Raw Data'!T116</f>
        <v>Compliant</v>
      </c>
    </row>
    <row r="117" spans="1:11">
      <c r="A117" s="40" t="str">
        <f t="shared" si="3"/>
        <v>2411CD</v>
      </c>
      <c r="B117" s="31">
        <f>'SET Raw Data'!C117</f>
        <v>18</v>
      </c>
      <c r="C117" s="40" t="str">
        <f t="shared" si="4"/>
        <v>18</v>
      </c>
      <c r="D117" s="31" t="str">
        <f>'SET Raw Data'!D117</f>
        <v>council</v>
      </c>
      <c r="E117" s="31" t="str">
        <f>'SET Raw Data'!E117</f>
        <v>2411</v>
      </c>
      <c r="F117" s="31" t="str">
        <f>'SET Raw Data'!G117</f>
        <v>Community Director (514)</v>
      </c>
      <c r="G117" s="40" t="str">
        <f t="shared" si="5"/>
        <v>CD</v>
      </c>
      <c r="H117" s="31" t="str">
        <f>'SET Raw Data'!H117</f>
        <v>ALAN J REICKS</v>
      </c>
      <c r="I117" s="31" t="str">
        <f>'SET Raw Data'!M117</f>
        <v>Non-compliant</v>
      </c>
      <c r="J117" s="31" t="str">
        <f>'SET Raw Data'!Q117</f>
        <v>Non-Compliant</v>
      </c>
      <c r="K117" s="31" t="str">
        <f>'SET Raw Data'!T117</f>
        <v>Non-compliant</v>
      </c>
    </row>
    <row r="118" spans="1:11">
      <c r="A118" s="40" t="str">
        <f t="shared" si="3"/>
        <v>7966GK</v>
      </c>
      <c r="B118" s="31">
        <f>'SET Raw Data'!C118</f>
        <v>38</v>
      </c>
      <c r="C118" s="40" t="str">
        <f t="shared" si="4"/>
        <v>38</v>
      </c>
      <c r="D118" s="31" t="str">
        <f>'SET Raw Data'!D118</f>
        <v>council</v>
      </c>
      <c r="E118" s="31" t="str">
        <f>'SET Raw Data'!E118</f>
        <v>7966</v>
      </c>
      <c r="F118" s="31" t="str">
        <f>'SET Raw Data'!G118</f>
        <v>Grand Knight (501)</v>
      </c>
      <c r="G118" s="40" t="str">
        <f t="shared" si="5"/>
        <v>GK</v>
      </c>
      <c r="H118" s="31" t="str">
        <f>'SET Raw Data'!H118</f>
        <v>DREW A URBANOVSKY</v>
      </c>
      <c r="I118" s="31" t="str">
        <f>'SET Raw Data'!M118</f>
        <v>Compliant</v>
      </c>
      <c r="J118" s="31" t="str">
        <f>'SET Raw Data'!Q118</f>
        <v>n/a</v>
      </c>
      <c r="K118" s="31" t="str">
        <f>'SET Raw Data'!T118</f>
        <v>Compliant</v>
      </c>
    </row>
    <row r="119" spans="1:11">
      <c r="A119" s="40" t="str">
        <f t="shared" si="3"/>
        <v>12132PD</v>
      </c>
      <c r="B119" s="31">
        <f>'SET Raw Data'!C119</f>
        <v>14</v>
      </c>
      <c r="C119" s="40" t="str">
        <f t="shared" si="4"/>
        <v>14</v>
      </c>
      <c r="D119" s="31" t="str">
        <f>'SET Raw Data'!D119</f>
        <v>council</v>
      </c>
      <c r="E119" s="31" t="str">
        <f>'SET Raw Data'!E119</f>
        <v>12132</v>
      </c>
      <c r="F119" s="31" t="str">
        <f>'SET Raw Data'!G119</f>
        <v>Program Director (511)</v>
      </c>
      <c r="G119" s="40" t="str">
        <f t="shared" si="5"/>
        <v>PD</v>
      </c>
      <c r="H119" s="31" t="str">
        <f>'SET Raw Data'!H119</f>
        <v>DAN  FUERHOFF</v>
      </c>
      <c r="I119" s="31" t="str">
        <f>'SET Raw Data'!M119</f>
        <v>Compliant</v>
      </c>
      <c r="J119" s="31" t="str">
        <f>'SET Raw Data'!Q119</f>
        <v>n/a</v>
      </c>
      <c r="K119" s="31" t="str">
        <f>'SET Raw Data'!T119</f>
        <v>Compliant</v>
      </c>
    </row>
    <row r="120" spans="1:11">
      <c r="A120" s="40" t="str">
        <f t="shared" si="3"/>
        <v>3152GK</v>
      </c>
      <c r="B120" s="31">
        <f>'SET Raw Data'!C120</f>
        <v>40</v>
      </c>
      <c r="C120" s="40" t="str">
        <f t="shared" si="4"/>
        <v>40</v>
      </c>
      <c r="D120" s="31" t="str">
        <f>'SET Raw Data'!D120</f>
        <v>council</v>
      </c>
      <c r="E120" s="31" t="str">
        <f>'SET Raw Data'!E120</f>
        <v>3152</v>
      </c>
      <c r="F120" s="31" t="str">
        <f>'SET Raw Data'!G120</f>
        <v>Grand Knight (501)</v>
      </c>
      <c r="G120" s="40" t="str">
        <f t="shared" si="5"/>
        <v>GK</v>
      </c>
      <c r="H120" s="31" t="str">
        <f>'SET Raw Data'!H120</f>
        <v>MATTHEW B NIENABER</v>
      </c>
      <c r="I120" s="31" t="str">
        <f>'SET Raw Data'!M120</f>
        <v>Compliant</v>
      </c>
      <c r="J120" s="31" t="str">
        <f>'SET Raw Data'!Q120</f>
        <v>n/a</v>
      </c>
      <c r="K120" s="31" t="str">
        <f>'SET Raw Data'!T120</f>
        <v>Compliant</v>
      </c>
    </row>
    <row r="121" spans="1:11">
      <c r="A121" s="40" t="str">
        <f t="shared" si="3"/>
        <v>4707PD</v>
      </c>
      <c r="B121" s="31">
        <f>'SET Raw Data'!C121</f>
        <v>26</v>
      </c>
      <c r="C121" s="40" t="str">
        <f t="shared" si="4"/>
        <v>26</v>
      </c>
      <c r="D121" s="31" t="str">
        <f>'SET Raw Data'!D121</f>
        <v>council</v>
      </c>
      <c r="E121" s="31" t="str">
        <f>'SET Raw Data'!E121</f>
        <v>4707</v>
      </c>
      <c r="F121" s="31" t="str">
        <f>'SET Raw Data'!G121</f>
        <v>Program Director (511)</v>
      </c>
      <c r="G121" s="40" t="str">
        <f t="shared" si="5"/>
        <v>PD</v>
      </c>
      <c r="H121" s="31" t="str">
        <f>'SET Raw Data'!H121</f>
        <v>JOSEPH E SKRDLA</v>
      </c>
      <c r="I121" s="31" t="str">
        <f>'SET Raw Data'!M121</f>
        <v>Compliant</v>
      </c>
      <c r="J121" s="31" t="str">
        <f>'SET Raw Data'!Q121</f>
        <v>n/a</v>
      </c>
      <c r="K121" s="31" t="str">
        <f>'SET Raw Data'!T121</f>
        <v>Compliant</v>
      </c>
    </row>
    <row r="122" spans="1:11">
      <c r="A122" s="40" t="str">
        <f t="shared" si="3"/>
        <v>10506GK</v>
      </c>
      <c r="B122" s="31">
        <f>'SET Raw Data'!C122</f>
        <v>28</v>
      </c>
      <c r="C122" s="40" t="str">
        <f t="shared" si="4"/>
        <v>28</v>
      </c>
      <c r="D122" s="31" t="str">
        <f>'SET Raw Data'!D122</f>
        <v>council</v>
      </c>
      <c r="E122" s="31" t="str">
        <f>'SET Raw Data'!E122</f>
        <v>10506</v>
      </c>
      <c r="F122" s="31" t="str">
        <f>'SET Raw Data'!G122</f>
        <v>Grand Knight (501)</v>
      </c>
      <c r="G122" s="40" t="str">
        <f t="shared" si="5"/>
        <v>GK</v>
      </c>
      <c r="H122" s="31" t="str">
        <f>'SET Raw Data'!H122</f>
        <v>STEVE  LUNCH</v>
      </c>
      <c r="I122" s="31" t="str">
        <f>'SET Raw Data'!M122</f>
        <v>Compliant</v>
      </c>
      <c r="J122" s="31" t="str">
        <f>'SET Raw Data'!Q122</f>
        <v>n/a</v>
      </c>
      <c r="K122" s="31" t="str">
        <f>'SET Raw Data'!T122</f>
        <v>Compliant</v>
      </c>
    </row>
    <row r="123" spans="1:11">
      <c r="A123" s="40" t="str">
        <f t="shared" si="3"/>
        <v>10160GK</v>
      </c>
      <c r="B123" s="31">
        <f>'SET Raw Data'!C123</f>
        <v>4</v>
      </c>
      <c r="C123" s="40" t="str">
        <f t="shared" si="4"/>
        <v>4</v>
      </c>
      <c r="D123" s="31" t="str">
        <f>'SET Raw Data'!D123</f>
        <v>council</v>
      </c>
      <c r="E123" s="31" t="str">
        <f>'SET Raw Data'!E123</f>
        <v>10160</v>
      </c>
      <c r="F123" s="31" t="str">
        <f>'SET Raw Data'!G123</f>
        <v>Grand Knight (501)</v>
      </c>
      <c r="G123" s="40" t="str">
        <f t="shared" si="5"/>
        <v>GK</v>
      </c>
      <c r="H123" s="31" t="str">
        <f>'SET Raw Data'!H123</f>
        <v>BRIAN J LANGEL</v>
      </c>
      <c r="I123" s="31" t="str">
        <f>'SET Raw Data'!M123</f>
        <v>Compliant</v>
      </c>
      <c r="J123" s="31" t="str">
        <f>'SET Raw Data'!Q123</f>
        <v>n/a</v>
      </c>
      <c r="K123" s="31" t="str">
        <f>'SET Raw Data'!T123</f>
        <v>Compliant</v>
      </c>
    </row>
    <row r="124" spans="1:11">
      <c r="A124" s="40" t="str">
        <f t="shared" si="3"/>
        <v>16878CD</v>
      </c>
      <c r="B124" s="31">
        <f>'SET Raw Data'!C124</f>
        <v>9</v>
      </c>
      <c r="C124" s="40" t="str">
        <f t="shared" si="4"/>
        <v>9</v>
      </c>
      <c r="D124" s="31" t="str">
        <f>'SET Raw Data'!D124</f>
        <v>council</v>
      </c>
      <c r="E124" s="31" t="str">
        <f>'SET Raw Data'!E124</f>
        <v>16878</v>
      </c>
      <c r="F124" s="31" t="str">
        <f>'SET Raw Data'!G124</f>
        <v>Community Director (514)</v>
      </c>
      <c r="G124" s="40" t="str">
        <f t="shared" si="5"/>
        <v>CD</v>
      </c>
      <c r="H124" s="31" t="str">
        <f>'SET Raw Data'!H124</f>
        <v>ALEC B CALZADA</v>
      </c>
      <c r="I124" s="31" t="str">
        <f>'SET Raw Data'!M124</f>
        <v>Non-compliant</v>
      </c>
      <c r="J124" s="31" t="str">
        <f>'SET Raw Data'!Q124</f>
        <v>Non-Compliant</v>
      </c>
      <c r="K124" s="31" t="str">
        <f>'SET Raw Data'!T124</f>
        <v>Non-compliant</v>
      </c>
    </row>
    <row r="125" spans="1:11">
      <c r="A125" s="40" t="str">
        <f t="shared" si="3"/>
        <v>5455GK</v>
      </c>
      <c r="B125" s="31">
        <f>'SET Raw Data'!C125</f>
        <v>25</v>
      </c>
      <c r="C125" s="40" t="str">
        <f t="shared" si="4"/>
        <v>25</v>
      </c>
      <c r="D125" s="31" t="str">
        <f>'SET Raw Data'!D125</f>
        <v>council</v>
      </c>
      <c r="E125" s="31" t="str">
        <f>'SET Raw Data'!E125</f>
        <v>5455</v>
      </c>
      <c r="F125" s="31" t="str">
        <f>'SET Raw Data'!G125</f>
        <v>Grand Knight (501)</v>
      </c>
      <c r="G125" s="40" t="str">
        <f t="shared" si="5"/>
        <v>GK</v>
      </c>
      <c r="H125" s="31" t="str">
        <f>'SET Raw Data'!H125</f>
        <v>TODD M WARDYN</v>
      </c>
      <c r="I125" s="31" t="str">
        <f>'SET Raw Data'!M125</f>
        <v>2026-09-14</v>
      </c>
      <c r="J125" s="31" t="str">
        <f>'SET Raw Data'!Q125</f>
        <v>n/a</v>
      </c>
      <c r="K125" s="31" t="str">
        <f>'SET Raw Data'!T125</f>
        <v>Pending</v>
      </c>
    </row>
    <row r="126" spans="1:11">
      <c r="A126" s="40" t="str">
        <f t="shared" si="3"/>
        <v>4923FD</v>
      </c>
      <c r="B126" s="31">
        <f>'SET Raw Data'!C126</f>
        <v>33</v>
      </c>
      <c r="C126" s="40" t="str">
        <f t="shared" si="4"/>
        <v>33</v>
      </c>
      <c r="D126" s="31" t="str">
        <f>'SET Raw Data'!D126</f>
        <v>council</v>
      </c>
      <c r="E126" s="31" t="str">
        <f>'SET Raw Data'!E126</f>
        <v>4923</v>
      </c>
      <c r="F126" s="31" t="str">
        <f>'SET Raw Data'!G126</f>
        <v>Family Director (519)</v>
      </c>
      <c r="G126" s="40" t="str">
        <f t="shared" si="5"/>
        <v>FD</v>
      </c>
      <c r="H126" s="31" t="str">
        <f>'SET Raw Data'!H126</f>
        <v>WESLEY D NEWTON</v>
      </c>
      <c r="I126" s="31" t="str">
        <f>'SET Raw Data'!M126</f>
        <v>Compliant</v>
      </c>
      <c r="J126" s="31" t="str">
        <f>'SET Raw Data'!Q126</f>
        <v>Compliant</v>
      </c>
      <c r="K126" s="31" t="str">
        <f>'SET Raw Data'!T126</f>
        <v>Compliant</v>
      </c>
    </row>
    <row r="127" spans="1:11">
      <c r="A127" s="40" t="str">
        <f t="shared" si="3"/>
        <v>10047PD</v>
      </c>
      <c r="B127" s="31">
        <f>'SET Raw Data'!C127</f>
        <v>4</v>
      </c>
      <c r="C127" s="40" t="str">
        <f t="shared" si="4"/>
        <v>4</v>
      </c>
      <c r="D127" s="31" t="str">
        <f>'SET Raw Data'!D127</f>
        <v>council</v>
      </c>
      <c r="E127" s="31" t="str">
        <f>'SET Raw Data'!E127</f>
        <v>10047</v>
      </c>
      <c r="F127" s="31" t="str">
        <f>'SET Raw Data'!G127</f>
        <v>Program Director (511)</v>
      </c>
      <c r="G127" s="40" t="str">
        <f t="shared" si="5"/>
        <v>PD</v>
      </c>
      <c r="H127" s="31" t="str">
        <f>'SET Raw Data'!H127</f>
        <v>JEFF A HARPENAU</v>
      </c>
      <c r="I127" s="31" t="str">
        <f>'SET Raw Data'!M127</f>
        <v>Compliant</v>
      </c>
      <c r="J127" s="31" t="str">
        <f>'SET Raw Data'!Q127</f>
        <v>n/a</v>
      </c>
      <c r="K127" s="31" t="str">
        <f>'SET Raw Data'!T127</f>
        <v>Compliant</v>
      </c>
    </row>
    <row r="128" spans="1:11">
      <c r="A128" s="40" t="str">
        <f t="shared" si="3"/>
        <v>14320GK</v>
      </c>
      <c r="B128" s="31">
        <f>'SET Raw Data'!C128</f>
        <v>38</v>
      </c>
      <c r="C128" s="40" t="str">
        <f t="shared" si="4"/>
        <v>38</v>
      </c>
      <c r="D128" s="31" t="str">
        <f>'SET Raw Data'!D128</f>
        <v>council</v>
      </c>
      <c r="E128" s="31" t="str">
        <f>'SET Raw Data'!E128</f>
        <v>14320</v>
      </c>
      <c r="F128" s="31" t="str">
        <f>'SET Raw Data'!G128</f>
        <v>Grand Knight (501)</v>
      </c>
      <c r="G128" s="40" t="str">
        <f t="shared" si="5"/>
        <v>GK</v>
      </c>
      <c r="H128" s="31" t="str">
        <f>'SET Raw Data'!H128</f>
        <v>STEVE J MEDILL</v>
      </c>
      <c r="I128" s="31" t="str">
        <f>'SET Raw Data'!M128</f>
        <v>Non-compliant</v>
      </c>
      <c r="J128" s="31" t="str">
        <f>'SET Raw Data'!Q128</f>
        <v>n/a</v>
      </c>
      <c r="K128" s="31" t="str">
        <f>'SET Raw Data'!T128</f>
        <v>Non-compliant</v>
      </c>
    </row>
    <row r="129" spans="1:11">
      <c r="A129" s="40" t="str">
        <f t="shared" si="3"/>
        <v>13584GK</v>
      </c>
      <c r="B129" s="31">
        <f>'SET Raw Data'!C129</f>
        <v>21</v>
      </c>
      <c r="C129" s="40" t="str">
        <f t="shared" si="4"/>
        <v>21</v>
      </c>
      <c r="D129" s="31" t="str">
        <f>'SET Raw Data'!D129</f>
        <v>council</v>
      </c>
      <c r="E129" s="31" t="str">
        <f>'SET Raw Data'!E129</f>
        <v>13584</v>
      </c>
      <c r="F129" s="31" t="str">
        <f>'SET Raw Data'!G129</f>
        <v>Grand Knight (501)</v>
      </c>
      <c r="G129" s="40" t="str">
        <f t="shared" si="5"/>
        <v>GK</v>
      </c>
      <c r="H129" s="31" t="str">
        <f>'SET Raw Data'!H129</f>
        <v>TROY J KLEFFNER</v>
      </c>
      <c r="I129" s="31" t="str">
        <f>'SET Raw Data'!M129</f>
        <v>Compliant</v>
      </c>
      <c r="J129" s="31" t="str">
        <f>'SET Raw Data'!Q129</f>
        <v>n/a</v>
      </c>
      <c r="K129" s="31" t="str">
        <f>'SET Raw Data'!T129</f>
        <v>Compliant</v>
      </c>
    </row>
    <row r="130" spans="1:11">
      <c r="A130" s="40" t="str">
        <f t="shared" ref="A130:A193" si="6">CONCATENATE(E130,G130)</f>
        <v>2388PD</v>
      </c>
      <c r="B130" s="31">
        <f>'SET Raw Data'!C130</f>
        <v>25</v>
      </c>
      <c r="C130" s="40" t="str">
        <f t="shared" si="4"/>
        <v>25</v>
      </c>
      <c r="D130" s="31" t="str">
        <f>'SET Raw Data'!D130</f>
        <v>council</v>
      </c>
      <c r="E130" s="31" t="str">
        <f>'SET Raw Data'!E130</f>
        <v>2388</v>
      </c>
      <c r="F130" s="31" t="str">
        <f>'SET Raw Data'!G130</f>
        <v>Program Director (511)</v>
      </c>
      <c r="G130" s="40" t="str">
        <f t="shared" si="5"/>
        <v>PD</v>
      </c>
      <c r="H130" s="31" t="str">
        <f>'SET Raw Data'!H130</f>
        <v>COLE A TIERNEY</v>
      </c>
      <c r="I130" s="31" t="str">
        <f>'SET Raw Data'!M130</f>
        <v>Non-compliant</v>
      </c>
      <c r="J130" s="31" t="str">
        <f>'SET Raw Data'!Q130</f>
        <v>n/a</v>
      </c>
      <c r="K130" s="31" t="str">
        <f>'SET Raw Data'!T130</f>
        <v>Non-compliant</v>
      </c>
    </row>
    <row r="131" spans="1:11">
      <c r="A131" s="40" t="str">
        <f t="shared" si="6"/>
        <v>18817GK</v>
      </c>
      <c r="B131" s="31">
        <f>'SET Raw Data'!C131</f>
        <v>10</v>
      </c>
      <c r="C131" s="40" t="str">
        <f t="shared" ref="C131:C194" si="7">RIGHT(B131,2)</f>
        <v>10</v>
      </c>
      <c r="D131" s="31" t="str">
        <f>'SET Raw Data'!D131</f>
        <v>council</v>
      </c>
      <c r="E131" s="31" t="str">
        <f>'SET Raw Data'!E131</f>
        <v>18817</v>
      </c>
      <c r="F131" s="31" t="str">
        <f>'SET Raw Data'!G131</f>
        <v>Grand Knight (501)</v>
      </c>
      <c r="G131" s="40" t="str">
        <f t="shared" ref="G131:G194" si="8">IF(F131="Family Director (519)","FD",IF(F131="Community Director (514)","CD",IF(F131="Program Director (511)","PD",IF(F131="Grand Knight (501)","GK",IF(F131=0,"","State")))))</f>
        <v>GK</v>
      </c>
      <c r="H131" s="31" t="str">
        <f>'SET Raw Data'!H131</f>
        <v>LEONARDO  MENDEZ GUIZA</v>
      </c>
      <c r="I131" s="31" t="str">
        <f>'SET Raw Data'!M131</f>
        <v>Compliant</v>
      </c>
      <c r="J131" s="31" t="str">
        <f>'SET Raw Data'!Q131</f>
        <v>n/a</v>
      </c>
      <c r="K131" s="31" t="str">
        <f>'SET Raw Data'!T131</f>
        <v>Compliant</v>
      </c>
    </row>
    <row r="132" spans="1:11">
      <c r="A132" s="40" t="str">
        <f t="shared" si="6"/>
        <v>10047FD</v>
      </c>
      <c r="B132" s="31">
        <f>'SET Raw Data'!C132</f>
        <v>4</v>
      </c>
      <c r="C132" s="40" t="str">
        <f t="shared" si="7"/>
        <v>4</v>
      </c>
      <c r="D132" s="31" t="str">
        <f>'SET Raw Data'!D132</f>
        <v>council</v>
      </c>
      <c r="E132" s="31" t="str">
        <f>'SET Raw Data'!E132</f>
        <v>10047</v>
      </c>
      <c r="F132" s="31" t="str">
        <f>'SET Raw Data'!G132</f>
        <v>Family Director (519)</v>
      </c>
      <c r="G132" s="40" t="str">
        <f t="shared" si="8"/>
        <v>FD</v>
      </c>
      <c r="H132" s="31" t="str">
        <f>'SET Raw Data'!H132</f>
        <v>KENNETH P DUKAT</v>
      </c>
      <c r="I132" s="31" t="str">
        <f>'SET Raw Data'!M132</f>
        <v>Compliant</v>
      </c>
      <c r="J132" s="31" t="str">
        <f>'SET Raw Data'!Q132</f>
        <v>Compliant</v>
      </c>
      <c r="K132" s="31" t="str">
        <f>'SET Raw Data'!T132</f>
        <v>Compliant</v>
      </c>
    </row>
    <row r="133" spans="1:11">
      <c r="A133" s="40" t="str">
        <f t="shared" si="6"/>
        <v>8579GK</v>
      </c>
      <c r="B133" s="31">
        <f>'SET Raw Data'!C133</f>
        <v>15</v>
      </c>
      <c r="C133" s="40" t="str">
        <f t="shared" si="7"/>
        <v>15</v>
      </c>
      <c r="D133" s="31" t="str">
        <f>'SET Raw Data'!D133</f>
        <v>council</v>
      </c>
      <c r="E133" s="31" t="str">
        <f>'SET Raw Data'!E133</f>
        <v>8579</v>
      </c>
      <c r="F133" s="31" t="str">
        <f>'SET Raw Data'!G133</f>
        <v>Grand Knight (501)</v>
      </c>
      <c r="G133" s="40" t="str">
        <f t="shared" si="8"/>
        <v>GK</v>
      </c>
      <c r="H133" s="31" t="str">
        <f>'SET Raw Data'!H133</f>
        <v>PAUL F FEHRINGER</v>
      </c>
      <c r="I133" s="31" t="str">
        <f>'SET Raw Data'!M133</f>
        <v>Non-compliant</v>
      </c>
      <c r="J133" s="31" t="str">
        <f>'SET Raw Data'!Q133</f>
        <v>n/a</v>
      </c>
      <c r="K133" s="31" t="str">
        <f>'SET Raw Data'!T133</f>
        <v>Non-compliant</v>
      </c>
    </row>
    <row r="134" spans="1:11">
      <c r="A134" s="40" t="str">
        <f t="shared" si="6"/>
        <v>10510CD</v>
      </c>
      <c r="B134" s="31">
        <f>'SET Raw Data'!C134</f>
        <v>33</v>
      </c>
      <c r="C134" s="40" t="str">
        <f t="shared" si="7"/>
        <v>33</v>
      </c>
      <c r="D134" s="31" t="str">
        <f>'SET Raw Data'!D134</f>
        <v>council</v>
      </c>
      <c r="E134" s="31" t="str">
        <f>'SET Raw Data'!E134</f>
        <v>10510</v>
      </c>
      <c r="F134" s="31" t="str">
        <f>'SET Raw Data'!G134</f>
        <v>Community Director (514)</v>
      </c>
      <c r="G134" s="40" t="str">
        <f t="shared" si="8"/>
        <v>CD</v>
      </c>
      <c r="H134" s="31" t="str">
        <f>'SET Raw Data'!H134</f>
        <v>JAMES J BENES</v>
      </c>
      <c r="I134" s="31" t="str">
        <f>'SET Raw Data'!M134</f>
        <v>Compliant</v>
      </c>
      <c r="J134" s="31" t="str">
        <f>'SET Raw Data'!Q134</f>
        <v>Compliant</v>
      </c>
      <c r="K134" s="31" t="str">
        <f>'SET Raw Data'!T134</f>
        <v>Compliant</v>
      </c>
    </row>
    <row r="135" spans="1:11">
      <c r="A135" s="40" t="str">
        <f t="shared" si="6"/>
        <v>12530FD</v>
      </c>
      <c r="B135" s="31">
        <f>'SET Raw Data'!C135</f>
        <v>28</v>
      </c>
      <c r="C135" s="40" t="str">
        <f t="shared" si="7"/>
        <v>28</v>
      </c>
      <c r="D135" s="31" t="str">
        <f>'SET Raw Data'!D135</f>
        <v>council</v>
      </c>
      <c r="E135" s="31" t="str">
        <f>'SET Raw Data'!E135</f>
        <v>12530</v>
      </c>
      <c r="F135" s="31" t="str">
        <f>'SET Raw Data'!G135</f>
        <v>Family Director (519)</v>
      </c>
      <c r="G135" s="40" t="str">
        <f t="shared" si="8"/>
        <v>FD</v>
      </c>
      <c r="H135" s="31" t="str">
        <f>'SET Raw Data'!H135</f>
        <v>JON J VAPENIK</v>
      </c>
      <c r="I135" s="31" t="str">
        <f>'SET Raw Data'!M135</f>
        <v>Non-compliant</v>
      </c>
      <c r="J135" s="31" t="str">
        <f>'SET Raw Data'!Q135</f>
        <v>Compliant</v>
      </c>
      <c r="K135" s="31" t="str">
        <f>'SET Raw Data'!T135</f>
        <v>Non-compliant</v>
      </c>
    </row>
    <row r="136" spans="1:11">
      <c r="A136" s="40" t="str">
        <f t="shared" si="6"/>
        <v>18817CD</v>
      </c>
      <c r="B136" s="31">
        <f>'SET Raw Data'!C136</f>
        <v>10</v>
      </c>
      <c r="C136" s="40" t="str">
        <f t="shared" si="7"/>
        <v>10</v>
      </c>
      <c r="D136" s="31" t="str">
        <f>'SET Raw Data'!D136</f>
        <v>council</v>
      </c>
      <c r="E136" s="31" t="str">
        <f>'SET Raw Data'!E136</f>
        <v>18817</v>
      </c>
      <c r="F136" s="31" t="str">
        <f>'SET Raw Data'!G136</f>
        <v>Community Director (514)</v>
      </c>
      <c r="G136" s="40" t="str">
        <f t="shared" si="8"/>
        <v>CD</v>
      </c>
      <c r="H136" s="31" t="str">
        <f>'SET Raw Data'!H136</f>
        <v>CARLOS F FLORES</v>
      </c>
      <c r="I136" s="31" t="str">
        <f>'SET Raw Data'!M136</f>
        <v>Compliant</v>
      </c>
      <c r="J136" s="31" t="str">
        <f>'SET Raw Data'!Q136</f>
        <v>Compliant</v>
      </c>
      <c r="K136" s="31" t="str">
        <f>'SET Raw Data'!T136</f>
        <v>Compliant</v>
      </c>
    </row>
    <row r="137" spans="1:11">
      <c r="A137" s="40" t="str">
        <f t="shared" si="6"/>
        <v>12687PD</v>
      </c>
      <c r="B137" s="31">
        <f>'SET Raw Data'!C137</f>
        <v>24</v>
      </c>
      <c r="C137" s="40" t="str">
        <f t="shared" si="7"/>
        <v>24</v>
      </c>
      <c r="D137" s="31" t="str">
        <f>'SET Raw Data'!D137</f>
        <v>council</v>
      </c>
      <c r="E137" s="31" t="str">
        <f>'SET Raw Data'!E137</f>
        <v>12687</v>
      </c>
      <c r="F137" s="31" t="str">
        <f>'SET Raw Data'!G137</f>
        <v>Program Director (511)</v>
      </c>
      <c r="G137" s="40" t="str">
        <f t="shared" si="8"/>
        <v>PD</v>
      </c>
      <c r="H137" s="31" t="str">
        <f>'SET Raw Data'!H137</f>
        <v>JEREMY  KNAJDL</v>
      </c>
      <c r="I137" s="31" t="str">
        <f>'SET Raw Data'!M137</f>
        <v>Compliant</v>
      </c>
      <c r="J137" s="31" t="str">
        <f>'SET Raw Data'!Q137</f>
        <v>n/a</v>
      </c>
      <c r="K137" s="31" t="str">
        <f>'SET Raw Data'!T137</f>
        <v>Compliant</v>
      </c>
    </row>
    <row r="138" spans="1:11">
      <c r="A138" s="40" t="str">
        <f t="shared" si="6"/>
        <v>1833CD</v>
      </c>
      <c r="B138" s="31">
        <f>'SET Raw Data'!C138</f>
        <v>37</v>
      </c>
      <c r="C138" s="40" t="str">
        <f t="shared" si="7"/>
        <v>37</v>
      </c>
      <c r="D138" s="31" t="str">
        <f>'SET Raw Data'!D138</f>
        <v>council</v>
      </c>
      <c r="E138" s="31" t="str">
        <f>'SET Raw Data'!E138</f>
        <v>1833</v>
      </c>
      <c r="F138" s="31" t="str">
        <f>'SET Raw Data'!G138</f>
        <v>Community Director (514)</v>
      </c>
      <c r="G138" s="40" t="str">
        <f t="shared" si="8"/>
        <v>CD</v>
      </c>
      <c r="H138" s="31" t="str">
        <f>'SET Raw Data'!H138</f>
        <v>JACOB A NIENABER</v>
      </c>
      <c r="I138" s="31" t="str">
        <f>'SET Raw Data'!M138</f>
        <v>Compliant</v>
      </c>
      <c r="J138" s="31" t="str">
        <f>'SET Raw Data'!Q138</f>
        <v>Compliant</v>
      </c>
      <c r="K138" s="31" t="str">
        <f>'SET Raw Data'!T138</f>
        <v>Compliant</v>
      </c>
    </row>
    <row r="139" spans="1:11">
      <c r="A139" s="40" t="str">
        <f t="shared" si="6"/>
        <v>3019CD</v>
      </c>
      <c r="B139" s="31">
        <f>'SET Raw Data'!C139</f>
        <v>5</v>
      </c>
      <c r="C139" s="40" t="str">
        <f t="shared" si="7"/>
        <v>5</v>
      </c>
      <c r="D139" s="31" t="str">
        <f>'SET Raw Data'!D139</f>
        <v>council</v>
      </c>
      <c r="E139" s="31" t="str">
        <f>'SET Raw Data'!E139</f>
        <v>3019</v>
      </c>
      <c r="F139" s="31" t="str">
        <f>'SET Raw Data'!G139</f>
        <v>Community Director (514)</v>
      </c>
      <c r="G139" s="40" t="str">
        <f t="shared" si="8"/>
        <v>CD</v>
      </c>
      <c r="H139" s="31" t="str">
        <f>'SET Raw Data'!H139</f>
        <v>DONALD J DESECK</v>
      </c>
      <c r="I139" s="31" t="str">
        <f>'SET Raw Data'!M139</f>
        <v>Compliant</v>
      </c>
      <c r="J139" s="31" t="str">
        <f>'SET Raw Data'!Q139</f>
        <v>Compliant</v>
      </c>
      <c r="K139" s="31" t="str">
        <f>'SET Raw Data'!T139</f>
        <v>Compliant</v>
      </c>
    </row>
    <row r="140" spans="1:11">
      <c r="A140" s="40" t="str">
        <f t="shared" si="6"/>
        <v>7081GK</v>
      </c>
      <c r="B140" s="31">
        <f>'SET Raw Data'!C140</f>
        <v>30</v>
      </c>
      <c r="C140" s="40" t="str">
        <f t="shared" si="7"/>
        <v>30</v>
      </c>
      <c r="D140" s="31" t="str">
        <f>'SET Raw Data'!D140</f>
        <v>council</v>
      </c>
      <c r="E140" s="31" t="str">
        <f>'SET Raw Data'!E140</f>
        <v>7081</v>
      </c>
      <c r="F140" s="31" t="str">
        <f>'SET Raw Data'!G140</f>
        <v>Grand Knight (501)</v>
      </c>
      <c r="G140" s="40" t="str">
        <f t="shared" si="8"/>
        <v>GK</v>
      </c>
      <c r="H140" s="31" t="str">
        <f>'SET Raw Data'!H140</f>
        <v>MARK A SPADY</v>
      </c>
      <c r="I140" s="31" t="str">
        <f>'SET Raw Data'!M140</f>
        <v>Compliant</v>
      </c>
      <c r="J140" s="31" t="str">
        <f>'SET Raw Data'!Q140</f>
        <v>n/a</v>
      </c>
      <c r="K140" s="31" t="str">
        <f>'SET Raw Data'!T140</f>
        <v>Compliant</v>
      </c>
    </row>
    <row r="141" spans="1:11">
      <c r="A141" s="40" t="str">
        <f t="shared" si="6"/>
        <v>13080PD</v>
      </c>
      <c r="B141" s="31">
        <f>'SET Raw Data'!C141</f>
        <v>1</v>
      </c>
      <c r="C141" s="40" t="str">
        <f t="shared" si="7"/>
        <v>1</v>
      </c>
      <c r="D141" s="31" t="str">
        <f>'SET Raw Data'!D141</f>
        <v>council</v>
      </c>
      <c r="E141" s="31" t="str">
        <f>'SET Raw Data'!E141</f>
        <v>13080</v>
      </c>
      <c r="F141" s="31" t="str">
        <f>'SET Raw Data'!G141</f>
        <v>Program Director (511)</v>
      </c>
      <c r="G141" s="40" t="str">
        <f t="shared" si="8"/>
        <v>PD</v>
      </c>
      <c r="H141" s="31" t="str">
        <f>'SET Raw Data'!H141</f>
        <v>TIMOTHY J VAUGHN</v>
      </c>
      <c r="I141" s="31" t="str">
        <f>'SET Raw Data'!M141</f>
        <v>Non-compliant</v>
      </c>
      <c r="J141" s="31" t="str">
        <f>'SET Raw Data'!Q141</f>
        <v>n/a</v>
      </c>
      <c r="K141" s="31" t="str">
        <f>'SET Raw Data'!T141</f>
        <v>Non-compliant</v>
      </c>
    </row>
    <row r="142" spans="1:11">
      <c r="A142" s="40" t="str">
        <f t="shared" si="6"/>
        <v>9518FD</v>
      </c>
      <c r="B142" s="31">
        <f>'SET Raw Data'!C142</f>
        <v>6</v>
      </c>
      <c r="C142" s="40" t="str">
        <f t="shared" si="7"/>
        <v>6</v>
      </c>
      <c r="D142" s="31" t="str">
        <f>'SET Raw Data'!D142</f>
        <v>council</v>
      </c>
      <c r="E142" s="31" t="str">
        <f>'SET Raw Data'!E142</f>
        <v>9518</v>
      </c>
      <c r="F142" s="31" t="str">
        <f>'SET Raw Data'!G142</f>
        <v>Family Director (519)</v>
      </c>
      <c r="G142" s="40" t="str">
        <f t="shared" si="8"/>
        <v>FD</v>
      </c>
      <c r="H142" s="31" t="str">
        <f>'SET Raw Data'!H142</f>
        <v>CHARLES T VANA</v>
      </c>
      <c r="I142" s="31" t="str">
        <f>'SET Raw Data'!M142</f>
        <v>Compliant</v>
      </c>
      <c r="J142" s="31" t="str">
        <f>'SET Raw Data'!Q142</f>
        <v>Compliant</v>
      </c>
      <c r="K142" s="31" t="str">
        <f>'SET Raw Data'!T142</f>
        <v>Compliant</v>
      </c>
    </row>
    <row r="143" spans="1:11">
      <c r="A143" s="40" t="str">
        <f t="shared" si="6"/>
        <v>1793FD</v>
      </c>
      <c r="B143" s="31">
        <f>'SET Raw Data'!C143</f>
        <v>17</v>
      </c>
      <c r="C143" s="40" t="str">
        <f t="shared" si="7"/>
        <v>17</v>
      </c>
      <c r="D143" s="31" t="str">
        <f>'SET Raw Data'!D143</f>
        <v>council</v>
      </c>
      <c r="E143" s="31" t="str">
        <f>'SET Raw Data'!E143</f>
        <v>1793</v>
      </c>
      <c r="F143" s="31" t="str">
        <f>'SET Raw Data'!G143</f>
        <v>Family Director (519)</v>
      </c>
      <c r="G143" s="40" t="str">
        <f t="shared" si="8"/>
        <v>FD</v>
      </c>
      <c r="H143" s="31" t="str">
        <f>'SET Raw Data'!H143</f>
        <v>DUSTIN D KORTH</v>
      </c>
      <c r="I143" s="31" t="str">
        <f>'SET Raw Data'!M143</f>
        <v>Compliant</v>
      </c>
      <c r="J143" s="31" t="str">
        <f>'SET Raw Data'!Q143</f>
        <v>Compliant</v>
      </c>
      <c r="K143" s="31" t="str">
        <f>'SET Raw Data'!T143</f>
        <v>Compliant</v>
      </c>
    </row>
    <row r="144" spans="1:11">
      <c r="A144" s="40" t="str">
        <f t="shared" si="6"/>
        <v>10923CD</v>
      </c>
      <c r="B144" s="31">
        <f>'SET Raw Data'!C144</f>
        <v>24</v>
      </c>
      <c r="C144" s="40" t="str">
        <f t="shared" si="7"/>
        <v>24</v>
      </c>
      <c r="D144" s="31" t="str">
        <f>'SET Raw Data'!D144</f>
        <v>council</v>
      </c>
      <c r="E144" s="31" t="str">
        <f>'SET Raw Data'!E144</f>
        <v>10923</v>
      </c>
      <c r="F144" s="31" t="str">
        <f>'SET Raw Data'!G144</f>
        <v>Community Director (514)</v>
      </c>
      <c r="G144" s="40" t="str">
        <f t="shared" si="8"/>
        <v>CD</v>
      </c>
      <c r="H144" s="31" t="str">
        <f>'SET Raw Data'!H144</f>
        <v>JERRY W BROWN</v>
      </c>
      <c r="I144" s="31" t="str">
        <f>'SET Raw Data'!M144</f>
        <v>Non-compliant</v>
      </c>
      <c r="J144" s="31" t="str">
        <f>'SET Raw Data'!Q144</f>
        <v>Non-Compliant</v>
      </c>
      <c r="K144" s="31" t="str">
        <f>'SET Raw Data'!T144</f>
        <v>Non-compliant</v>
      </c>
    </row>
    <row r="145" spans="1:11">
      <c r="A145" s="40" t="str">
        <f t="shared" si="6"/>
        <v>12132GK</v>
      </c>
      <c r="B145" s="31">
        <f>'SET Raw Data'!C145</f>
        <v>14</v>
      </c>
      <c r="C145" s="40" t="str">
        <f t="shared" si="7"/>
        <v>14</v>
      </c>
      <c r="D145" s="31" t="str">
        <f>'SET Raw Data'!D145</f>
        <v>council</v>
      </c>
      <c r="E145" s="31" t="str">
        <f>'SET Raw Data'!E145</f>
        <v>12132</v>
      </c>
      <c r="F145" s="31" t="str">
        <f>'SET Raw Data'!G145</f>
        <v>Grand Knight (501)</v>
      </c>
      <c r="G145" s="40" t="str">
        <f t="shared" si="8"/>
        <v>GK</v>
      </c>
      <c r="H145" s="31" t="str">
        <f>'SET Raw Data'!H145</f>
        <v>JONATHAN T BARKL</v>
      </c>
      <c r="I145" s="31" t="str">
        <f>'SET Raw Data'!M145</f>
        <v>Compliant</v>
      </c>
      <c r="J145" s="31" t="str">
        <f>'SET Raw Data'!Q145</f>
        <v>n/a</v>
      </c>
      <c r="K145" s="31" t="str">
        <f>'SET Raw Data'!T145</f>
        <v>Compliant</v>
      </c>
    </row>
    <row r="146" spans="1:11">
      <c r="A146" s="40" t="str">
        <f t="shared" si="6"/>
        <v>2040PD</v>
      </c>
      <c r="B146" s="31">
        <f>'SET Raw Data'!C146</f>
        <v>24</v>
      </c>
      <c r="C146" s="40" t="str">
        <f t="shared" si="7"/>
        <v>24</v>
      </c>
      <c r="D146" s="31" t="str">
        <f>'SET Raw Data'!D146</f>
        <v>council</v>
      </c>
      <c r="E146" s="31" t="str">
        <f>'SET Raw Data'!E146</f>
        <v>2040</v>
      </c>
      <c r="F146" s="31" t="str">
        <f>'SET Raw Data'!G146</f>
        <v>Program Director (511)</v>
      </c>
      <c r="G146" s="40" t="str">
        <f t="shared" si="8"/>
        <v>PD</v>
      </c>
      <c r="H146" s="31" t="str">
        <f>'SET Raw Data'!H146</f>
        <v>CLAY  PATTON</v>
      </c>
      <c r="I146" s="31" t="str">
        <f>'SET Raw Data'!M146</f>
        <v>Compliant</v>
      </c>
      <c r="J146" s="31" t="str">
        <f>'SET Raw Data'!Q146</f>
        <v>n/a</v>
      </c>
      <c r="K146" s="31" t="str">
        <f>'SET Raw Data'!T146</f>
        <v>Compliant</v>
      </c>
    </row>
    <row r="147" spans="1:11">
      <c r="A147" s="40" t="str">
        <f t="shared" si="6"/>
        <v>1717GK</v>
      </c>
      <c r="B147" s="31">
        <f>'SET Raw Data'!C147</f>
        <v>36</v>
      </c>
      <c r="C147" s="40" t="str">
        <f t="shared" si="7"/>
        <v>36</v>
      </c>
      <c r="D147" s="31" t="str">
        <f>'SET Raw Data'!D147</f>
        <v>council</v>
      </c>
      <c r="E147" s="31" t="str">
        <f>'SET Raw Data'!E147</f>
        <v>1717</v>
      </c>
      <c r="F147" s="31" t="str">
        <f>'SET Raw Data'!G147</f>
        <v>Grand Knight (501)</v>
      </c>
      <c r="G147" s="40" t="str">
        <f t="shared" si="8"/>
        <v>GK</v>
      </c>
      <c r="H147" s="31" t="str">
        <f>'SET Raw Data'!H147</f>
        <v>STEVEN J SCHMIT</v>
      </c>
      <c r="I147" s="31" t="str">
        <f>'SET Raw Data'!M147</f>
        <v>Compliant</v>
      </c>
      <c r="J147" s="31" t="str">
        <f>'SET Raw Data'!Q147</f>
        <v>n/a</v>
      </c>
      <c r="K147" s="31" t="str">
        <f>'SET Raw Data'!T147</f>
        <v>Compliant</v>
      </c>
    </row>
    <row r="148" spans="1:11">
      <c r="A148" s="40" t="str">
        <f t="shared" si="6"/>
        <v>10386FD</v>
      </c>
      <c r="B148" s="31">
        <f>'SET Raw Data'!C148</f>
        <v>11</v>
      </c>
      <c r="C148" s="40" t="str">
        <f t="shared" si="7"/>
        <v>11</v>
      </c>
      <c r="D148" s="31" t="str">
        <f>'SET Raw Data'!D148</f>
        <v>council</v>
      </c>
      <c r="E148" s="31" t="str">
        <f>'SET Raw Data'!E148</f>
        <v>10386</v>
      </c>
      <c r="F148" s="31" t="str">
        <f>'SET Raw Data'!G148</f>
        <v>Family Director (519)</v>
      </c>
      <c r="G148" s="40" t="str">
        <f t="shared" si="8"/>
        <v>FD</v>
      </c>
      <c r="H148" s="31" t="str">
        <f>'SET Raw Data'!H148</f>
        <v>ROBERT J SCHNITZLER</v>
      </c>
      <c r="I148" s="31" t="str">
        <f>'SET Raw Data'!M148</f>
        <v>Compliant</v>
      </c>
      <c r="J148" s="31" t="str">
        <f>'SET Raw Data'!Q148</f>
        <v>Compliant</v>
      </c>
      <c r="K148" s="31" t="str">
        <f>'SET Raw Data'!T148</f>
        <v>Compliant</v>
      </c>
    </row>
    <row r="149" spans="1:11">
      <c r="A149" s="40" t="str">
        <f t="shared" si="6"/>
        <v>7550PD</v>
      </c>
      <c r="B149" s="31">
        <f>'SET Raw Data'!C149</f>
        <v>18</v>
      </c>
      <c r="C149" s="40" t="str">
        <f t="shared" si="7"/>
        <v>18</v>
      </c>
      <c r="D149" s="31" t="str">
        <f>'SET Raw Data'!D149</f>
        <v>council</v>
      </c>
      <c r="E149" s="31" t="str">
        <f>'SET Raw Data'!E149</f>
        <v>7550</v>
      </c>
      <c r="F149" s="31" t="str">
        <f>'SET Raw Data'!G149</f>
        <v>Program Director (511)</v>
      </c>
      <c r="G149" s="40" t="str">
        <f t="shared" si="8"/>
        <v>PD</v>
      </c>
      <c r="H149" s="31" t="str">
        <f>'SET Raw Data'!H149</f>
        <v>JAMES T KOENIG</v>
      </c>
      <c r="I149" s="31" t="str">
        <f>'SET Raw Data'!M149</f>
        <v>Non-compliant</v>
      </c>
      <c r="J149" s="31" t="str">
        <f>'SET Raw Data'!Q149</f>
        <v>n/a</v>
      </c>
      <c r="K149" s="31" t="str">
        <f>'SET Raw Data'!T149</f>
        <v>Non-compliant</v>
      </c>
    </row>
    <row r="150" spans="1:11">
      <c r="A150" s="40" t="str">
        <f t="shared" si="6"/>
        <v>7704GK</v>
      </c>
      <c r="B150" s="31">
        <f>'SET Raw Data'!C150</f>
        <v>38</v>
      </c>
      <c r="C150" s="40" t="str">
        <f t="shared" si="7"/>
        <v>38</v>
      </c>
      <c r="D150" s="31" t="str">
        <f>'SET Raw Data'!D150</f>
        <v>council</v>
      </c>
      <c r="E150" s="31" t="str">
        <f>'SET Raw Data'!E150</f>
        <v>7704</v>
      </c>
      <c r="F150" s="31" t="str">
        <f>'SET Raw Data'!G150</f>
        <v>Grand Knight (501)</v>
      </c>
      <c r="G150" s="40" t="str">
        <f t="shared" si="8"/>
        <v>GK</v>
      </c>
      <c r="H150" s="31" t="str">
        <f>'SET Raw Data'!H150</f>
        <v>MARK  PRIBYL</v>
      </c>
      <c r="I150" s="31" t="str">
        <f>'SET Raw Data'!M150</f>
        <v>Non-compliant</v>
      </c>
      <c r="J150" s="31" t="str">
        <f>'SET Raw Data'!Q150</f>
        <v>n/a</v>
      </c>
      <c r="K150" s="31" t="str">
        <f>'SET Raw Data'!T150</f>
        <v>Non-compliant</v>
      </c>
    </row>
    <row r="151" spans="1:11">
      <c r="A151" s="40" t="str">
        <f t="shared" si="6"/>
        <v>2272CD</v>
      </c>
      <c r="B151" s="31">
        <f>'SET Raw Data'!C151</f>
        <v>41</v>
      </c>
      <c r="C151" s="40" t="str">
        <f t="shared" si="7"/>
        <v>41</v>
      </c>
      <c r="D151" s="31" t="str">
        <f>'SET Raw Data'!D151</f>
        <v>council</v>
      </c>
      <c r="E151" s="31" t="str">
        <f>'SET Raw Data'!E151</f>
        <v>2272</v>
      </c>
      <c r="F151" s="31" t="str">
        <f>'SET Raw Data'!G151</f>
        <v>Community Director (514)</v>
      </c>
      <c r="G151" s="40" t="str">
        <f t="shared" si="8"/>
        <v>CD</v>
      </c>
      <c r="H151" s="31" t="str">
        <f>'SET Raw Data'!H151</f>
        <v>TODD M DARCEY</v>
      </c>
      <c r="I151" s="31" t="str">
        <f>'SET Raw Data'!M151</f>
        <v>Non-compliant</v>
      </c>
      <c r="J151" s="31" t="str">
        <f>'SET Raw Data'!Q151</f>
        <v>Non-Compliant</v>
      </c>
      <c r="K151" s="31" t="str">
        <f>'SET Raw Data'!T151</f>
        <v>Non-compliant</v>
      </c>
    </row>
    <row r="152" spans="1:11">
      <c r="A152" s="40" t="str">
        <f t="shared" si="6"/>
        <v>9264FD</v>
      </c>
      <c r="B152" s="31">
        <f>'SET Raw Data'!C152</f>
        <v>19</v>
      </c>
      <c r="C152" s="40" t="str">
        <f t="shared" si="7"/>
        <v>19</v>
      </c>
      <c r="D152" s="31" t="str">
        <f>'SET Raw Data'!D152</f>
        <v>council</v>
      </c>
      <c r="E152" s="31" t="str">
        <f>'SET Raw Data'!E152</f>
        <v>9264</v>
      </c>
      <c r="F152" s="31" t="str">
        <f>'SET Raw Data'!G152</f>
        <v>Family Director (519)</v>
      </c>
      <c r="G152" s="40" t="str">
        <f t="shared" si="8"/>
        <v>FD</v>
      </c>
      <c r="H152" s="31" t="str">
        <f>'SET Raw Data'!H152</f>
        <v>BRENT A MELLIGER</v>
      </c>
      <c r="I152" s="31" t="str">
        <f>'SET Raw Data'!M152</f>
        <v>Compliant</v>
      </c>
      <c r="J152" s="31" t="str">
        <f>'SET Raw Data'!Q152</f>
        <v>Compliant</v>
      </c>
      <c r="K152" s="31" t="str">
        <f>'SET Raw Data'!T152</f>
        <v>Compliant</v>
      </c>
    </row>
    <row r="153" spans="1:11">
      <c r="A153" s="40" t="str">
        <f t="shared" si="6"/>
        <v>2040GK</v>
      </c>
      <c r="B153" s="31">
        <f>'SET Raw Data'!C153</f>
        <v>24</v>
      </c>
      <c r="C153" s="40" t="str">
        <f t="shared" si="7"/>
        <v>24</v>
      </c>
      <c r="D153" s="31" t="str">
        <f>'SET Raw Data'!D153</f>
        <v>council</v>
      </c>
      <c r="E153" s="31" t="str">
        <f>'SET Raw Data'!E153</f>
        <v>2040</v>
      </c>
      <c r="F153" s="31" t="str">
        <f>'SET Raw Data'!G153</f>
        <v>Grand Knight (501)</v>
      </c>
      <c r="G153" s="40" t="str">
        <f t="shared" si="8"/>
        <v>GK</v>
      </c>
      <c r="H153" s="31" t="str">
        <f>'SET Raw Data'!H153</f>
        <v>PATRICK C MARGRITZ</v>
      </c>
      <c r="I153" s="31" t="str">
        <f>'SET Raw Data'!M153</f>
        <v>Non-compliant</v>
      </c>
      <c r="J153" s="31" t="str">
        <f>'SET Raw Data'!Q153</f>
        <v>n/a</v>
      </c>
      <c r="K153" s="31" t="str">
        <f>'SET Raw Data'!T153</f>
        <v>Non-compliant</v>
      </c>
    </row>
    <row r="154" spans="1:11">
      <c r="A154" s="40" t="str">
        <f t="shared" si="6"/>
        <v>2373PD</v>
      </c>
      <c r="B154" s="31">
        <f>'SET Raw Data'!C154</f>
        <v>29</v>
      </c>
      <c r="C154" s="40" t="str">
        <f t="shared" si="7"/>
        <v>29</v>
      </c>
      <c r="D154" s="31" t="str">
        <f>'SET Raw Data'!D154</f>
        <v>council</v>
      </c>
      <c r="E154" s="31" t="str">
        <f>'SET Raw Data'!E154</f>
        <v>2373</v>
      </c>
      <c r="F154" s="31" t="str">
        <f>'SET Raw Data'!G154</f>
        <v>Program Director (511)</v>
      </c>
      <c r="G154" s="40" t="str">
        <f t="shared" si="8"/>
        <v>PD</v>
      </c>
      <c r="H154" s="31" t="str">
        <f>'SET Raw Data'!H154</f>
        <v>NEAL L BRANDYBERRY</v>
      </c>
      <c r="I154" s="31" t="str">
        <f>'SET Raw Data'!M154</f>
        <v>Non-compliant</v>
      </c>
      <c r="J154" s="31" t="str">
        <f>'SET Raw Data'!Q154</f>
        <v>n/a</v>
      </c>
      <c r="K154" s="31" t="str">
        <f>'SET Raw Data'!T154</f>
        <v>Non-compliant</v>
      </c>
    </row>
    <row r="155" spans="1:11">
      <c r="A155" s="40" t="str">
        <f t="shared" si="6"/>
        <v>2681GK</v>
      </c>
      <c r="B155" s="31">
        <f>'SET Raw Data'!C155</f>
        <v>31</v>
      </c>
      <c r="C155" s="40" t="str">
        <f t="shared" si="7"/>
        <v>31</v>
      </c>
      <c r="D155" s="31" t="str">
        <f>'SET Raw Data'!D155</f>
        <v>council</v>
      </c>
      <c r="E155" s="31" t="str">
        <f>'SET Raw Data'!E155</f>
        <v>2681</v>
      </c>
      <c r="F155" s="31" t="str">
        <f>'SET Raw Data'!G155</f>
        <v>Grand Knight (501)</v>
      </c>
      <c r="G155" s="40" t="str">
        <f t="shared" si="8"/>
        <v>GK</v>
      </c>
      <c r="H155" s="31" t="str">
        <f>'SET Raw Data'!H155</f>
        <v>JASON  SCHMIDT</v>
      </c>
      <c r="I155" s="31" t="str">
        <f>'SET Raw Data'!M155</f>
        <v>Compliant</v>
      </c>
      <c r="J155" s="31" t="str">
        <f>'SET Raw Data'!Q155</f>
        <v>n/a</v>
      </c>
      <c r="K155" s="31" t="str">
        <f>'SET Raw Data'!T155</f>
        <v>Compliant</v>
      </c>
    </row>
    <row r="156" spans="1:11">
      <c r="A156" s="40" t="str">
        <f t="shared" si="6"/>
        <v>14508FD</v>
      </c>
      <c r="B156" s="31">
        <f>'SET Raw Data'!C156</f>
        <v>12</v>
      </c>
      <c r="C156" s="40" t="str">
        <f t="shared" si="7"/>
        <v>12</v>
      </c>
      <c r="D156" s="31" t="str">
        <f>'SET Raw Data'!D156</f>
        <v>council</v>
      </c>
      <c r="E156" s="31" t="str">
        <f>'SET Raw Data'!E156</f>
        <v>14508</v>
      </c>
      <c r="F156" s="31" t="str">
        <f>'SET Raw Data'!G156</f>
        <v>Family Director (519)</v>
      </c>
      <c r="G156" s="40" t="str">
        <f t="shared" si="8"/>
        <v>FD</v>
      </c>
      <c r="H156" s="31" t="str">
        <f>'SET Raw Data'!H156</f>
        <v>JAMES L O'HARE</v>
      </c>
      <c r="I156" s="31" t="str">
        <f>'SET Raw Data'!M156</f>
        <v>2026-09-25</v>
      </c>
      <c r="J156" s="31" t="str">
        <f>'SET Raw Data'!Q156</f>
        <v>Compliant</v>
      </c>
      <c r="K156" s="31" t="str">
        <f>'SET Raw Data'!T156</f>
        <v>Pending</v>
      </c>
    </row>
    <row r="157" spans="1:11">
      <c r="A157" s="40" t="str">
        <f t="shared" si="6"/>
        <v>1739PD</v>
      </c>
      <c r="B157" s="31">
        <f>'SET Raw Data'!C157</f>
        <v>21</v>
      </c>
      <c r="C157" s="40" t="str">
        <f t="shared" si="7"/>
        <v>21</v>
      </c>
      <c r="D157" s="31" t="str">
        <f>'SET Raw Data'!D157</f>
        <v>council</v>
      </c>
      <c r="E157" s="31" t="str">
        <f>'SET Raw Data'!E157</f>
        <v>1739</v>
      </c>
      <c r="F157" s="31" t="str">
        <f>'SET Raw Data'!G157</f>
        <v>Program Director (511)</v>
      </c>
      <c r="G157" s="40" t="str">
        <f t="shared" si="8"/>
        <v>PD</v>
      </c>
      <c r="H157" s="31" t="str">
        <f>'SET Raw Data'!H157</f>
        <v>TODD F KRAMER</v>
      </c>
      <c r="I157" s="31" t="str">
        <f>'SET Raw Data'!M157</f>
        <v>Compliant</v>
      </c>
      <c r="J157" s="31" t="str">
        <f>'SET Raw Data'!Q157</f>
        <v>n/a</v>
      </c>
      <c r="K157" s="31" t="str">
        <f>'SET Raw Data'!T157</f>
        <v>Compliant</v>
      </c>
    </row>
    <row r="158" spans="1:11">
      <c r="A158" s="40" t="str">
        <f t="shared" si="6"/>
        <v>15647PD</v>
      </c>
      <c r="B158" s="31">
        <f>'SET Raw Data'!C158</f>
        <v>37</v>
      </c>
      <c r="C158" s="40" t="str">
        <f t="shared" si="7"/>
        <v>37</v>
      </c>
      <c r="D158" s="31" t="str">
        <f>'SET Raw Data'!D158</f>
        <v>council</v>
      </c>
      <c r="E158" s="31" t="str">
        <f>'SET Raw Data'!E158</f>
        <v>15647</v>
      </c>
      <c r="F158" s="31" t="str">
        <f>'SET Raw Data'!G158</f>
        <v>Program Director (511)</v>
      </c>
      <c r="G158" s="40" t="str">
        <f t="shared" si="8"/>
        <v>PD</v>
      </c>
      <c r="H158" s="31" t="str">
        <f>'SET Raw Data'!H158</f>
        <v>GERALD E MESTL</v>
      </c>
      <c r="I158" s="31" t="str">
        <f>'SET Raw Data'!M158</f>
        <v>Compliant</v>
      </c>
      <c r="J158" s="31" t="str">
        <f>'SET Raw Data'!Q158</f>
        <v>n/a</v>
      </c>
      <c r="K158" s="31" t="str">
        <f>'SET Raw Data'!T158</f>
        <v>Compliant</v>
      </c>
    </row>
    <row r="159" spans="1:11">
      <c r="A159" s="40" t="str">
        <f t="shared" si="6"/>
        <v>10909FD</v>
      </c>
      <c r="B159" s="31">
        <f>'SET Raw Data'!C159</f>
        <v>2</v>
      </c>
      <c r="C159" s="40" t="str">
        <f t="shared" si="7"/>
        <v>2</v>
      </c>
      <c r="D159" s="31" t="str">
        <f>'SET Raw Data'!D159</f>
        <v>council</v>
      </c>
      <c r="E159" s="31" t="str">
        <f>'SET Raw Data'!E159</f>
        <v>10909</v>
      </c>
      <c r="F159" s="31" t="str">
        <f>'SET Raw Data'!G159</f>
        <v>Family Director (519)</v>
      </c>
      <c r="G159" s="40" t="str">
        <f t="shared" si="8"/>
        <v>FD</v>
      </c>
      <c r="H159" s="31" t="str">
        <f>'SET Raw Data'!H159</f>
        <v>KRIS A TURNER</v>
      </c>
      <c r="I159" s="31" t="str">
        <f>'SET Raw Data'!M159</f>
        <v>Compliant</v>
      </c>
      <c r="J159" s="31" t="str">
        <f>'SET Raw Data'!Q159</f>
        <v>Compliant</v>
      </c>
      <c r="K159" s="31" t="str">
        <f>'SET Raw Data'!T159</f>
        <v>Compliant</v>
      </c>
    </row>
    <row r="160" spans="1:11">
      <c r="A160" s="40" t="str">
        <f t="shared" si="6"/>
        <v>10000PD</v>
      </c>
      <c r="B160" s="31">
        <f>'SET Raw Data'!C160</f>
        <v>7</v>
      </c>
      <c r="C160" s="40" t="str">
        <f t="shared" si="7"/>
        <v>7</v>
      </c>
      <c r="D160" s="31" t="str">
        <f>'SET Raw Data'!D160</f>
        <v>council</v>
      </c>
      <c r="E160" s="31" t="str">
        <f>'SET Raw Data'!E160</f>
        <v>10000</v>
      </c>
      <c r="F160" s="31" t="str">
        <f>'SET Raw Data'!G160</f>
        <v>Program Director (511)</v>
      </c>
      <c r="G160" s="40" t="str">
        <f t="shared" si="8"/>
        <v>PD</v>
      </c>
      <c r="H160" s="31" t="str">
        <f>'SET Raw Data'!H160</f>
        <v>DANIEL A SCHMIT</v>
      </c>
      <c r="I160" s="31" t="str">
        <f>'SET Raw Data'!M160</f>
        <v>Non-compliant</v>
      </c>
      <c r="J160" s="31" t="str">
        <f>'SET Raw Data'!Q160</f>
        <v>n/a</v>
      </c>
      <c r="K160" s="31" t="str">
        <f>'SET Raw Data'!T160</f>
        <v>Non-compliant</v>
      </c>
    </row>
    <row r="161" spans="1:11">
      <c r="A161" s="40" t="str">
        <f t="shared" si="6"/>
        <v>7966CD</v>
      </c>
      <c r="B161" s="31">
        <f>'SET Raw Data'!C161</f>
        <v>38</v>
      </c>
      <c r="C161" s="40" t="str">
        <f t="shared" si="7"/>
        <v>38</v>
      </c>
      <c r="D161" s="31" t="str">
        <f>'SET Raw Data'!D161</f>
        <v>council</v>
      </c>
      <c r="E161" s="31" t="str">
        <f>'SET Raw Data'!E161</f>
        <v>7966</v>
      </c>
      <c r="F161" s="31" t="str">
        <f>'SET Raw Data'!G161</f>
        <v>Community Director (514)</v>
      </c>
      <c r="G161" s="40" t="str">
        <f t="shared" si="8"/>
        <v>CD</v>
      </c>
      <c r="H161" s="31" t="str">
        <f>'SET Raw Data'!H161</f>
        <v>JOSHUA D JOHNSON</v>
      </c>
      <c r="I161" s="31" t="str">
        <f>'SET Raw Data'!M161</f>
        <v>Compliant</v>
      </c>
      <c r="J161" s="31" t="str">
        <f>'SET Raw Data'!Q161</f>
        <v>Compliant</v>
      </c>
      <c r="K161" s="31" t="str">
        <f>'SET Raw Data'!T161</f>
        <v>Compliant</v>
      </c>
    </row>
    <row r="162" spans="1:11">
      <c r="A162" s="40" t="str">
        <f t="shared" si="6"/>
        <v>12086GK</v>
      </c>
      <c r="B162" s="31">
        <f>'SET Raw Data'!C162</f>
        <v>19</v>
      </c>
      <c r="C162" s="40" t="str">
        <f t="shared" si="7"/>
        <v>19</v>
      </c>
      <c r="D162" s="31" t="str">
        <f>'SET Raw Data'!D162</f>
        <v>council</v>
      </c>
      <c r="E162" s="31" t="str">
        <f>'SET Raw Data'!E162</f>
        <v>12086</v>
      </c>
      <c r="F162" s="31" t="str">
        <f>'SET Raw Data'!G162</f>
        <v>Grand Knight (501)</v>
      </c>
      <c r="G162" s="40" t="str">
        <f t="shared" si="8"/>
        <v>GK</v>
      </c>
      <c r="H162" s="31" t="str">
        <f>'SET Raw Data'!H162</f>
        <v>ROBERT J CSUKKER</v>
      </c>
      <c r="I162" s="31" t="str">
        <f>'SET Raw Data'!M162</f>
        <v>Compliant</v>
      </c>
      <c r="J162" s="31" t="str">
        <f>'SET Raw Data'!Q162</f>
        <v>n/a</v>
      </c>
      <c r="K162" s="31" t="str">
        <f>'SET Raw Data'!T162</f>
        <v>Compliant</v>
      </c>
    </row>
    <row r="163" spans="1:11">
      <c r="A163" s="40" t="str">
        <f t="shared" si="6"/>
        <v>14320FD</v>
      </c>
      <c r="B163" s="31">
        <f>'SET Raw Data'!C163</f>
        <v>38</v>
      </c>
      <c r="C163" s="40" t="str">
        <f t="shared" si="7"/>
        <v>38</v>
      </c>
      <c r="D163" s="31" t="str">
        <f>'SET Raw Data'!D163</f>
        <v>council</v>
      </c>
      <c r="E163" s="31" t="str">
        <f>'SET Raw Data'!E163</f>
        <v>14320</v>
      </c>
      <c r="F163" s="31" t="str">
        <f>'SET Raw Data'!G163</f>
        <v>Family Director (519)</v>
      </c>
      <c r="G163" s="40" t="str">
        <f t="shared" si="8"/>
        <v>FD</v>
      </c>
      <c r="H163" s="31" t="str">
        <f>'SET Raw Data'!H163</f>
        <v>BRADLEY  WILKEN</v>
      </c>
      <c r="I163" s="31" t="str">
        <f>'SET Raw Data'!M163</f>
        <v>Non-compliant</v>
      </c>
      <c r="J163" s="31" t="str">
        <f>'SET Raw Data'!Q163</f>
        <v>Non-Compliant</v>
      </c>
      <c r="K163" s="31" t="str">
        <f>'SET Raw Data'!T163</f>
        <v>Non-compliant</v>
      </c>
    </row>
    <row r="164" spans="1:11">
      <c r="A164" s="40" t="str">
        <f t="shared" si="6"/>
        <v>7704FD</v>
      </c>
      <c r="B164" s="31">
        <f>'SET Raw Data'!C164</f>
        <v>38</v>
      </c>
      <c r="C164" s="40" t="str">
        <f t="shared" si="7"/>
        <v>38</v>
      </c>
      <c r="D164" s="31" t="str">
        <f>'SET Raw Data'!D164</f>
        <v>council</v>
      </c>
      <c r="E164" s="31" t="str">
        <f>'SET Raw Data'!E164</f>
        <v>7704</v>
      </c>
      <c r="F164" s="31" t="str">
        <f>'SET Raw Data'!G164</f>
        <v>Family Director (519)</v>
      </c>
      <c r="G164" s="40" t="str">
        <f t="shared" si="8"/>
        <v>FD</v>
      </c>
      <c r="H164" s="31" t="str">
        <f>'SET Raw Data'!H164</f>
        <v>TERRY D VAN HORN</v>
      </c>
      <c r="I164" s="31" t="str">
        <f>'SET Raw Data'!M164</f>
        <v>Compliant</v>
      </c>
      <c r="J164" s="31" t="str">
        <f>'SET Raw Data'!Q164</f>
        <v>Compliant</v>
      </c>
      <c r="K164" s="31" t="str">
        <f>'SET Raw Data'!T164</f>
        <v>Compliant</v>
      </c>
    </row>
    <row r="165" spans="1:11">
      <c r="A165" s="40" t="str">
        <f t="shared" si="6"/>
        <v>10894GK</v>
      </c>
      <c r="B165" s="31">
        <f>'SET Raw Data'!C165</f>
        <v>4</v>
      </c>
      <c r="C165" s="40" t="str">
        <f t="shared" si="7"/>
        <v>4</v>
      </c>
      <c r="D165" s="31" t="str">
        <f>'SET Raw Data'!D165</f>
        <v>council</v>
      </c>
      <c r="E165" s="31" t="str">
        <f>'SET Raw Data'!E165</f>
        <v>10894</v>
      </c>
      <c r="F165" s="31" t="str">
        <f>'SET Raw Data'!G165</f>
        <v>Grand Knight (501)</v>
      </c>
      <c r="G165" s="40" t="str">
        <f t="shared" si="8"/>
        <v>GK</v>
      </c>
      <c r="H165" s="31" t="str">
        <f>'SET Raw Data'!H165</f>
        <v>GREGORY J KRASA</v>
      </c>
      <c r="I165" s="31" t="str">
        <f>'SET Raw Data'!M165</f>
        <v>Compliant</v>
      </c>
      <c r="J165" s="31" t="str">
        <f>'SET Raw Data'!Q165</f>
        <v>n/a</v>
      </c>
      <c r="K165" s="31" t="str">
        <f>'SET Raw Data'!T165</f>
        <v>Compliant</v>
      </c>
    </row>
    <row r="166" spans="1:11">
      <c r="A166" s="40" t="str">
        <f t="shared" si="6"/>
        <v>11363CD</v>
      </c>
      <c r="B166" s="31">
        <f>'SET Raw Data'!C166</f>
        <v>22</v>
      </c>
      <c r="C166" s="40" t="str">
        <f t="shared" si="7"/>
        <v>22</v>
      </c>
      <c r="D166" s="31" t="str">
        <f>'SET Raw Data'!D166</f>
        <v>council</v>
      </c>
      <c r="E166" s="31" t="str">
        <f>'SET Raw Data'!E166</f>
        <v>11363</v>
      </c>
      <c r="F166" s="31" t="str">
        <f>'SET Raw Data'!G166</f>
        <v>Community Director (514)</v>
      </c>
      <c r="G166" s="40" t="str">
        <f t="shared" si="8"/>
        <v>CD</v>
      </c>
      <c r="H166" s="31" t="str">
        <f>'SET Raw Data'!H166</f>
        <v>JOSHUA J JONES</v>
      </c>
      <c r="I166" s="31" t="str">
        <f>'SET Raw Data'!M166</f>
        <v>Compliant</v>
      </c>
      <c r="J166" s="31" t="str">
        <f>'SET Raw Data'!Q166</f>
        <v>Compliant</v>
      </c>
      <c r="K166" s="31" t="str">
        <f>'SET Raw Data'!T166</f>
        <v>Compliant</v>
      </c>
    </row>
    <row r="167" spans="1:11">
      <c r="A167" s="40" t="str">
        <f t="shared" si="6"/>
        <v>7714PD</v>
      </c>
      <c r="B167" s="31">
        <f>'SET Raw Data'!C167</f>
        <v>23</v>
      </c>
      <c r="C167" s="40" t="str">
        <f t="shared" si="7"/>
        <v>23</v>
      </c>
      <c r="D167" s="31" t="str">
        <f>'SET Raw Data'!D167</f>
        <v>council</v>
      </c>
      <c r="E167" s="31" t="str">
        <f>'SET Raw Data'!E167</f>
        <v>7714</v>
      </c>
      <c r="F167" s="31" t="str">
        <f>'SET Raw Data'!G167</f>
        <v>Program Director (511)</v>
      </c>
      <c r="G167" s="40" t="str">
        <f t="shared" si="8"/>
        <v>PD</v>
      </c>
      <c r="H167" s="31" t="str">
        <f>'SET Raw Data'!H167</f>
        <v>ARNOLD J MILLER</v>
      </c>
      <c r="I167" s="31" t="str">
        <f>'SET Raw Data'!M167</f>
        <v>Non-compliant</v>
      </c>
      <c r="J167" s="31" t="str">
        <f>'SET Raw Data'!Q167</f>
        <v>n/a</v>
      </c>
      <c r="K167" s="31" t="str">
        <f>'SET Raw Data'!T167</f>
        <v>Non-compliant</v>
      </c>
    </row>
    <row r="168" spans="1:11">
      <c r="A168" s="40" t="str">
        <f t="shared" si="6"/>
        <v>1728FD</v>
      </c>
      <c r="B168" s="31">
        <f>'SET Raw Data'!C168</f>
        <v>24</v>
      </c>
      <c r="C168" s="40" t="str">
        <f t="shared" si="7"/>
        <v>24</v>
      </c>
      <c r="D168" s="31" t="str">
        <f>'SET Raw Data'!D168</f>
        <v>council</v>
      </c>
      <c r="E168" s="31" t="str">
        <f>'SET Raw Data'!E168</f>
        <v>1728</v>
      </c>
      <c r="F168" s="31" t="str">
        <f>'SET Raw Data'!G168</f>
        <v>Family Director (519)</v>
      </c>
      <c r="G168" s="40" t="str">
        <f t="shared" si="8"/>
        <v>FD</v>
      </c>
      <c r="H168" s="31" t="str">
        <f>'SET Raw Data'!H168</f>
        <v>MICHAEL J SPELLMAN</v>
      </c>
      <c r="I168" s="31" t="str">
        <f>'SET Raw Data'!M168</f>
        <v>Compliant</v>
      </c>
      <c r="J168" s="31" t="str">
        <f>'SET Raw Data'!Q168</f>
        <v>Compliant</v>
      </c>
      <c r="K168" s="31" t="str">
        <f>'SET Raw Data'!T168</f>
        <v>Compliant</v>
      </c>
    </row>
    <row r="169" spans="1:11">
      <c r="A169" s="40" t="str">
        <f t="shared" si="6"/>
        <v>2373FD</v>
      </c>
      <c r="B169" s="31">
        <f>'SET Raw Data'!C169</f>
        <v>29</v>
      </c>
      <c r="C169" s="40" t="str">
        <f t="shared" si="7"/>
        <v>29</v>
      </c>
      <c r="D169" s="31" t="str">
        <f>'SET Raw Data'!D169</f>
        <v>council</v>
      </c>
      <c r="E169" s="31" t="str">
        <f>'SET Raw Data'!E169</f>
        <v>2373</v>
      </c>
      <c r="F169" s="31" t="str">
        <f>'SET Raw Data'!G169</f>
        <v>Family Director (519)</v>
      </c>
      <c r="G169" s="40" t="str">
        <f t="shared" si="8"/>
        <v>FD</v>
      </c>
      <c r="H169" s="31" t="str">
        <f>'SET Raw Data'!H169</f>
        <v>RONALD A SINDT</v>
      </c>
      <c r="I169" s="31" t="str">
        <f>'SET Raw Data'!M169</f>
        <v>Non-compliant</v>
      </c>
      <c r="J169" s="31" t="str">
        <f>'SET Raw Data'!Q169</f>
        <v>Non-Compliant</v>
      </c>
      <c r="K169" s="31" t="str">
        <f>'SET Raw Data'!T169</f>
        <v>Non-compliant</v>
      </c>
    </row>
    <row r="170" spans="1:11">
      <c r="A170" s="40" t="str">
        <f t="shared" si="6"/>
        <v>NEState</v>
      </c>
      <c r="B170" s="31" t="str">
        <f>'SET Raw Data'!C170</f>
        <v>n/a</v>
      </c>
      <c r="C170" s="40" t="str">
        <f t="shared" si="7"/>
        <v>/a</v>
      </c>
      <c r="D170" s="31" t="str">
        <f>'SET Raw Data'!D170</f>
        <v>jurisdiction</v>
      </c>
      <c r="E170" s="31" t="str">
        <f>'SET Raw Data'!E170</f>
        <v>NE</v>
      </c>
      <c r="F170" s="31" t="str">
        <f>'SET Raw Data'!G170</f>
        <v>Community Director (306)</v>
      </c>
      <c r="G170" s="40" t="str">
        <f t="shared" si="8"/>
        <v>State</v>
      </c>
      <c r="H170" s="31" t="str">
        <f>'SET Raw Data'!H170</f>
        <v>MARK J BORYTSKY</v>
      </c>
      <c r="I170" s="31" t="str">
        <f>'SET Raw Data'!M170</f>
        <v>Compliant</v>
      </c>
      <c r="J170" s="31" t="str">
        <f>'SET Raw Data'!Q170</f>
        <v>Compliant</v>
      </c>
      <c r="K170" s="31" t="str">
        <f>'SET Raw Data'!T170</f>
        <v>Compliant</v>
      </c>
    </row>
    <row r="171" spans="1:11">
      <c r="A171" s="40" t="str">
        <f t="shared" si="6"/>
        <v>2716GK</v>
      </c>
      <c r="B171" s="31">
        <f>'SET Raw Data'!C171</f>
        <v>19</v>
      </c>
      <c r="C171" s="40" t="str">
        <f t="shared" si="7"/>
        <v>19</v>
      </c>
      <c r="D171" s="31" t="str">
        <f>'SET Raw Data'!D171</f>
        <v>council</v>
      </c>
      <c r="E171" s="31" t="str">
        <f>'SET Raw Data'!E171</f>
        <v>2716</v>
      </c>
      <c r="F171" s="31" t="str">
        <f>'SET Raw Data'!G171</f>
        <v>Grand Knight (501)</v>
      </c>
      <c r="G171" s="40" t="str">
        <f t="shared" si="8"/>
        <v>GK</v>
      </c>
      <c r="H171" s="31" t="str">
        <f>'SET Raw Data'!H171</f>
        <v>ANTHONY M LABENZ</v>
      </c>
      <c r="I171" s="31" t="str">
        <f>'SET Raw Data'!M171</f>
        <v>Non-compliant</v>
      </c>
      <c r="J171" s="31" t="str">
        <f>'SET Raw Data'!Q171</f>
        <v>n/a</v>
      </c>
      <c r="K171" s="31" t="str">
        <f>'SET Raw Data'!T171</f>
        <v>Non-compliant</v>
      </c>
    </row>
    <row r="172" spans="1:11">
      <c r="A172" s="40" t="str">
        <f t="shared" si="6"/>
        <v>938GK</v>
      </c>
      <c r="B172" s="31">
        <f>'SET Raw Data'!C172</f>
        <v>19</v>
      </c>
      <c r="C172" s="40" t="str">
        <f t="shared" si="7"/>
        <v>19</v>
      </c>
      <c r="D172" s="31" t="str">
        <f>'SET Raw Data'!D172</f>
        <v>council</v>
      </c>
      <c r="E172" s="31" t="str">
        <f>'SET Raw Data'!E172</f>
        <v>938</v>
      </c>
      <c r="F172" s="31" t="str">
        <f>'SET Raw Data'!G172</f>
        <v>Grand Knight (501)</v>
      </c>
      <c r="G172" s="40" t="str">
        <f t="shared" si="8"/>
        <v>GK</v>
      </c>
      <c r="H172" s="31" t="str">
        <f>'SET Raw Data'!H172</f>
        <v>ERIC A KLUEVER</v>
      </c>
      <c r="I172" s="31" t="str">
        <f>'SET Raw Data'!M172</f>
        <v>Compliant</v>
      </c>
      <c r="J172" s="31" t="str">
        <f>'SET Raw Data'!Q172</f>
        <v>n/a</v>
      </c>
      <c r="K172" s="31" t="str">
        <f>'SET Raw Data'!T172</f>
        <v>Compliant</v>
      </c>
    </row>
    <row r="173" spans="1:11">
      <c r="A173" s="40" t="str">
        <f t="shared" si="6"/>
        <v>11001PD</v>
      </c>
      <c r="B173" s="31">
        <f>'SET Raw Data'!C173</f>
        <v>9</v>
      </c>
      <c r="C173" s="40" t="str">
        <f t="shared" si="7"/>
        <v>9</v>
      </c>
      <c r="D173" s="31" t="str">
        <f>'SET Raw Data'!D173</f>
        <v>council</v>
      </c>
      <c r="E173" s="31" t="str">
        <f>'SET Raw Data'!E173</f>
        <v>11001</v>
      </c>
      <c r="F173" s="31" t="str">
        <f>'SET Raw Data'!G173</f>
        <v>Program Director (511)</v>
      </c>
      <c r="G173" s="40" t="str">
        <f t="shared" si="8"/>
        <v>PD</v>
      </c>
      <c r="H173" s="31" t="str">
        <f>'SET Raw Data'!H173</f>
        <v>DANIEL  SCHUMACHER</v>
      </c>
      <c r="I173" s="31" t="str">
        <f>'SET Raw Data'!M173</f>
        <v>Non-compliant</v>
      </c>
      <c r="J173" s="31" t="str">
        <f>'SET Raw Data'!Q173</f>
        <v>n/a</v>
      </c>
      <c r="K173" s="31" t="str">
        <f>'SET Raw Data'!T173</f>
        <v>Non-compliant</v>
      </c>
    </row>
    <row r="174" spans="1:11">
      <c r="A174" s="40" t="str">
        <f t="shared" si="6"/>
        <v>9562CD</v>
      </c>
      <c r="B174" s="31">
        <f>'SET Raw Data'!C174</f>
        <v>22</v>
      </c>
      <c r="C174" s="40" t="str">
        <f t="shared" si="7"/>
        <v>22</v>
      </c>
      <c r="D174" s="31" t="str">
        <f>'SET Raw Data'!D174</f>
        <v>council</v>
      </c>
      <c r="E174" s="31" t="str">
        <f>'SET Raw Data'!E174</f>
        <v>9562</v>
      </c>
      <c r="F174" s="31" t="str">
        <f>'SET Raw Data'!G174</f>
        <v>Community Director (514)</v>
      </c>
      <c r="G174" s="40" t="str">
        <f t="shared" si="8"/>
        <v>CD</v>
      </c>
      <c r="H174" s="31" t="str">
        <f>'SET Raw Data'!H174</f>
        <v>CHARLES F PFEIFER</v>
      </c>
      <c r="I174" s="31" t="str">
        <f>'SET Raw Data'!M174</f>
        <v>Non-compliant</v>
      </c>
      <c r="J174" s="31" t="str">
        <f>'SET Raw Data'!Q174</f>
        <v>Compliant</v>
      </c>
      <c r="K174" s="31" t="str">
        <f>'SET Raw Data'!T174</f>
        <v>Non-compliant</v>
      </c>
    </row>
    <row r="175" spans="1:11">
      <c r="A175" s="40" t="str">
        <f t="shared" si="6"/>
        <v>16680CD</v>
      </c>
      <c r="B175" s="31">
        <f>'SET Raw Data'!C175</f>
        <v>5</v>
      </c>
      <c r="C175" s="40" t="str">
        <f t="shared" si="7"/>
        <v>5</v>
      </c>
      <c r="D175" s="31" t="str">
        <f>'SET Raw Data'!D175</f>
        <v>council</v>
      </c>
      <c r="E175" s="31" t="str">
        <f>'SET Raw Data'!E175</f>
        <v>16680</v>
      </c>
      <c r="F175" s="31" t="str">
        <f>'SET Raw Data'!G175</f>
        <v>Community Director (514)</v>
      </c>
      <c r="G175" s="40" t="str">
        <f t="shared" si="8"/>
        <v>CD</v>
      </c>
      <c r="H175" s="31" t="str">
        <f>'SET Raw Data'!H175</f>
        <v>MATTHIAS  CLARK</v>
      </c>
      <c r="I175" s="31" t="str">
        <f>'SET Raw Data'!M175</f>
        <v>2026-10-11</v>
      </c>
      <c r="J175" s="31" t="str">
        <f>'SET Raw Data'!Q175</f>
        <v>2026-10-11</v>
      </c>
      <c r="K175" s="31" t="str">
        <f>'SET Raw Data'!T175</f>
        <v>Pending</v>
      </c>
    </row>
    <row r="176" spans="1:11">
      <c r="A176" s="40" t="str">
        <f t="shared" si="6"/>
        <v>938FD</v>
      </c>
      <c r="B176" s="31">
        <f>'SET Raw Data'!C176</f>
        <v>19</v>
      </c>
      <c r="C176" s="40" t="str">
        <f t="shared" si="7"/>
        <v>19</v>
      </c>
      <c r="D176" s="31" t="str">
        <f>'SET Raw Data'!D176</f>
        <v>council</v>
      </c>
      <c r="E176" s="31" t="str">
        <f>'SET Raw Data'!E176</f>
        <v>938</v>
      </c>
      <c r="F176" s="31" t="str">
        <f>'SET Raw Data'!G176</f>
        <v>Family Director (519)</v>
      </c>
      <c r="G176" s="40" t="str">
        <f t="shared" si="8"/>
        <v>FD</v>
      </c>
      <c r="H176" s="31" t="str">
        <f>'SET Raw Data'!H176</f>
        <v>MATTHEW  KAMRATH</v>
      </c>
      <c r="I176" s="31" t="str">
        <f>'SET Raw Data'!M176</f>
        <v>Non-compliant</v>
      </c>
      <c r="J176" s="31" t="str">
        <f>'SET Raw Data'!Q176</f>
        <v>Non-Compliant</v>
      </c>
      <c r="K176" s="31" t="str">
        <f>'SET Raw Data'!T176</f>
        <v>Non-compliant</v>
      </c>
    </row>
    <row r="177" spans="1:11">
      <c r="A177" s="40" t="str">
        <f t="shared" si="6"/>
        <v>5439GK</v>
      </c>
      <c r="B177" s="31">
        <f>'SET Raw Data'!C177</f>
        <v>14</v>
      </c>
      <c r="C177" s="40" t="str">
        <f t="shared" si="7"/>
        <v>14</v>
      </c>
      <c r="D177" s="31" t="str">
        <f>'SET Raw Data'!D177</f>
        <v>council</v>
      </c>
      <c r="E177" s="31" t="str">
        <f>'SET Raw Data'!E177</f>
        <v>5439</v>
      </c>
      <c r="F177" s="31" t="str">
        <f>'SET Raw Data'!G177</f>
        <v>Grand Knight (501)</v>
      </c>
      <c r="G177" s="40" t="str">
        <f t="shared" si="8"/>
        <v>GK</v>
      </c>
      <c r="H177" s="31" t="str">
        <f>'SET Raw Data'!H177</f>
        <v>DUANE S BRESTER</v>
      </c>
      <c r="I177" s="31" t="str">
        <f>'SET Raw Data'!M177</f>
        <v>Compliant</v>
      </c>
      <c r="J177" s="31" t="str">
        <f>'SET Raw Data'!Q177</f>
        <v>n/a</v>
      </c>
      <c r="K177" s="31" t="str">
        <f>'SET Raw Data'!T177</f>
        <v>Compliant</v>
      </c>
    </row>
    <row r="178" spans="1:11">
      <c r="A178" s="40" t="str">
        <f t="shared" si="6"/>
        <v>14685GK</v>
      </c>
      <c r="B178" s="31">
        <f>'SET Raw Data'!C178</f>
        <v>16</v>
      </c>
      <c r="C178" s="40" t="str">
        <f t="shared" si="7"/>
        <v>16</v>
      </c>
      <c r="D178" s="31" t="str">
        <f>'SET Raw Data'!D178</f>
        <v>council</v>
      </c>
      <c r="E178" s="31" t="str">
        <f>'SET Raw Data'!E178</f>
        <v>14685</v>
      </c>
      <c r="F178" s="31" t="str">
        <f>'SET Raw Data'!G178</f>
        <v>Grand Knight (501)</v>
      </c>
      <c r="G178" s="40" t="str">
        <f t="shared" si="8"/>
        <v>GK</v>
      </c>
      <c r="H178" s="31" t="str">
        <f>'SET Raw Data'!H178</f>
        <v>DAN E MCFARLAND</v>
      </c>
      <c r="I178" s="31" t="str">
        <f>'SET Raw Data'!M178</f>
        <v>Compliant</v>
      </c>
      <c r="J178" s="31" t="str">
        <f>'SET Raw Data'!Q178</f>
        <v>n/a</v>
      </c>
      <c r="K178" s="31" t="str">
        <f>'SET Raw Data'!T178</f>
        <v>Compliant</v>
      </c>
    </row>
    <row r="179" spans="1:11">
      <c r="A179" s="40" t="str">
        <f t="shared" si="6"/>
        <v>1128GK</v>
      </c>
      <c r="B179" s="31">
        <f>'SET Raw Data'!C179</f>
        <v>31</v>
      </c>
      <c r="C179" s="40" t="str">
        <f t="shared" si="7"/>
        <v>31</v>
      </c>
      <c r="D179" s="31" t="str">
        <f>'SET Raw Data'!D179</f>
        <v>council</v>
      </c>
      <c r="E179" s="31" t="str">
        <f>'SET Raw Data'!E179</f>
        <v>1128</v>
      </c>
      <c r="F179" s="31" t="str">
        <f>'SET Raw Data'!G179</f>
        <v>Grand Knight (501)</v>
      </c>
      <c r="G179" s="40" t="str">
        <f t="shared" si="8"/>
        <v>GK</v>
      </c>
      <c r="H179" s="31" t="str">
        <f>'SET Raw Data'!H179</f>
        <v>RANDY S BAUER</v>
      </c>
      <c r="I179" s="31" t="str">
        <f>'SET Raw Data'!M179</f>
        <v>Compliant</v>
      </c>
      <c r="J179" s="31" t="str">
        <f>'SET Raw Data'!Q179</f>
        <v>n/a</v>
      </c>
      <c r="K179" s="31" t="str">
        <f>'SET Raw Data'!T179</f>
        <v>Compliant</v>
      </c>
    </row>
    <row r="180" spans="1:11">
      <c r="A180" s="40" t="str">
        <f t="shared" si="6"/>
        <v>14508CD</v>
      </c>
      <c r="B180" s="31">
        <f>'SET Raw Data'!C180</f>
        <v>12</v>
      </c>
      <c r="C180" s="40" t="str">
        <f t="shared" si="7"/>
        <v>12</v>
      </c>
      <c r="D180" s="31" t="str">
        <f>'SET Raw Data'!D180</f>
        <v>council</v>
      </c>
      <c r="E180" s="31" t="str">
        <f>'SET Raw Data'!E180</f>
        <v>14508</v>
      </c>
      <c r="F180" s="31" t="str">
        <f>'SET Raw Data'!G180</f>
        <v>Community Director (514)</v>
      </c>
      <c r="G180" s="40" t="str">
        <f t="shared" si="8"/>
        <v>CD</v>
      </c>
      <c r="H180" s="31" t="str">
        <f>'SET Raw Data'!H180</f>
        <v>DONALD L PFEIFFER</v>
      </c>
      <c r="I180" s="31" t="str">
        <f>'SET Raw Data'!M180</f>
        <v>2026-09-25</v>
      </c>
      <c r="J180" s="31" t="str">
        <f>'SET Raw Data'!Q180</f>
        <v>2026-09-25</v>
      </c>
      <c r="K180" s="31" t="str">
        <f>'SET Raw Data'!T180</f>
        <v>Pending</v>
      </c>
    </row>
    <row r="181" spans="1:11">
      <c r="A181" s="40" t="str">
        <f t="shared" si="6"/>
        <v>4707CD</v>
      </c>
      <c r="B181" s="31">
        <f>'SET Raw Data'!C181</f>
        <v>26</v>
      </c>
      <c r="C181" s="40" t="str">
        <f t="shared" si="7"/>
        <v>26</v>
      </c>
      <c r="D181" s="31" t="str">
        <f>'SET Raw Data'!D181</f>
        <v>council</v>
      </c>
      <c r="E181" s="31" t="str">
        <f>'SET Raw Data'!E181</f>
        <v>4707</v>
      </c>
      <c r="F181" s="31" t="str">
        <f>'SET Raw Data'!G181</f>
        <v>Community Director (514)</v>
      </c>
      <c r="G181" s="40" t="str">
        <f t="shared" si="8"/>
        <v>CD</v>
      </c>
      <c r="H181" s="31" t="str">
        <f>'SET Raw Data'!H181</f>
        <v>DOUGLAS P KUBIK</v>
      </c>
      <c r="I181" s="31" t="str">
        <f>'SET Raw Data'!M181</f>
        <v>Compliant</v>
      </c>
      <c r="J181" s="31" t="str">
        <f>'SET Raw Data'!Q181</f>
        <v>Compliant</v>
      </c>
      <c r="K181" s="31" t="str">
        <f>'SET Raw Data'!T181</f>
        <v>Compliant</v>
      </c>
    </row>
    <row r="182" spans="1:11">
      <c r="A182" s="40" t="str">
        <f t="shared" si="6"/>
        <v>1126FD</v>
      </c>
      <c r="B182" s="31">
        <f>'SET Raw Data'!C182</f>
        <v>30</v>
      </c>
      <c r="C182" s="40" t="str">
        <f t="shared" si="7"/>
        <v>30</v>
      </c>
      <c r="D182" s="31" t="str">
        <f>'SET Raw Data'!D182</f>
        <v>council</v>
      </c>
      <c r="E182" s="31" t="str">
        <f>'SET Raw Data'!E182</f>
        <v>1126</v>
      </c>
      <c r="F182" s="31" t="str">
        <f>'SET Raw Data'!G182</f>
        <v>Family Director (519)</v>
      </c>
      <c r="G182" s="40" t="str">
        <f t="shared" si="8"/>
        <v>FD</v>
      </c>
      <c r="H182" s="31" t="str">
        <f>'SET Raw Data'!H182</f>
        <v>ROBERT M BURNS</v>
      </c>
      <c r="I182" s="31" t="str">
        <f>'SET Raw Data'!M182</f>
        <v>Compliant</v>
      </c>
      <c r="J182" s="31" t="str">
        <f>'SET Raw Data'!Q182</f>
        <v>Compliant</v>
      </c>
      <c r="K182" s="31" t="str">
        <f>'SET Raw Data'!T182</f>
        <v>Compliant</v>
      </c>
    </row>
    <row r="183" spans="1:11">
      <c r="A183" s="40" t="str">
        <f t="shared" si="6"/>
        <v>1211GK</v>
      </c>
      <c r="B183" s="31">
        <f>'SET Raw Data'!C183</f>
        <v>28</v>
      </c>
      <c r="C183" s="40" t="str">
        <f t="shared" si="7"/>
        <v>28</v>
      </c>
      <c r="D183" s="31" t="str">
        <f>'SET Raw Data'!D183</f>
        <v>council</v>
      </c>
      <c r="E183" s="31" t="str">
        <f>'SET Raw Data'!E183</f>
        <v>1211</v>
      </c>
      <c r="F183" s="31" t="str">
        <f>'SET Raw Data'!G183</f>
        <v>Grand Knight (501)</v>
      </c>
      <c r="G183" s="40" t="str">
        <f t="shared" si="8"/>
        <v>GK</v>
      </c>
      <c r="H183" s="31" t="str">
        <f>'SET Raw Data'!H183</f>
        <v>LARRY D SANGER</v>
      </c>
      <c r="I183" s="31" t="str">
        <f>'SET Raw Data'!M183</f>
        <v>Compliant</v>
      </c>
      <c r="J183" s="31" t="str">
        <f>'SET Raw Data'!Q183</f>
        <v>n/a</v>
      </c>
      <c r="K183" s="31" t="str">
        <f>'SET Raw Data'!T183</f>
        <v>Compliant</v>
      </c>
    </row>
    <row r="184" spans="1:11">
      <c r="A184" s="40" t="str">
        <f t="shared" si="6"/>
        <v>7714GK</v>
      </c>
      <c r="B184" s="31">
        <f>'SET Raw Data'!C184</f>
        <v>23</v>
      </c>
      <c r="C184" s="40" t="str">
        <f t="shared" si="7"/>
        <v>23</v>
      </c>
      <c r="D184" s="31" t="str">
        <f>'SET Raw Data'!D184</f>
        <v>council</v>
      </c>
      <c r="E184" s="31" t="str">
        <f>'SET Raw Data'!E184</f>
        <v>7714</v>
      </c>
      <c r="F184" s="31" t="str">
        <f>'SET Raw Data'!G184</f>
        <v>Grand Knight (501)</v>
      </c>
      <c r="G184" s="40" t="str">
        <f t="shared" si="8"/>
        <v>GK</v>
      </c>
      <c r="H184" s="31" t="str">
        <f>'SET Raw Data'!H184</f>
        <v>JAMES H REMPE</v>
      </c>
      <c r="I184" s="31" t="str">
        <f>'SET Raw Data'!M184</f>
        <v>Compliant</v>
      </c>
      <c r="J184" s="31" t="str">
        <f>'SET Raw Data'!Q184</f>
        <v>n/a</v>
      </c>
      <c r="K184" s="31" t="str">
        <f>'SET Raw Data'!T184</f>
        <v>Compliant</v>
      </c>
    </row>
    <row r="185" spans="1:11">
      <c r="A185" s="40" t="str">
        <f t="shared" si="6"/>
        <v>1123PD</v>
      </c>
      <c r="B185" s="31">
        <f>'SET Raw Data'!C185</f>
        <v>39</v>
      </c>
      <c r="C185" s="40" t="str">
        <f t="shared" si="7"/>
        <v>39</v>
      </c>
      <c r="D185" s="31" t="str">
        <f>'SET Raw Data'!D185</f>
        <v>council</v>
      </c>
      <c r="E185" s="31" t="str">
        <f>'SET Raw Data'!E185</f>
        <v>1123</v>
      </c>
      <c r="F185" s="31" t="str">
        <f>'SET Raw Data'!G185</f>
        <v>Program Director (511)</v>
      </c>
      <c r="G185" s="40" t="str">
        <f t="shared" si="8"/>
        <v>PD</v>
      </c>
      <c r="H185" s="31" t="str">
        <f>'SET Raw Data'!H185</f>
        <v>NESTOR E SANCHEZ</v>
      </c>
      <c r="I185" s="31" t="str">
        <f>'SET Raw Data'!M185</f>
        <v>Compliant</v>
      </c>
      <c r="J185" s="31" t="str">
        <f>'SET Raw Data'!Q185</f>
        <v>n/a</v>
      </c>
      <c r="K185" s="31" t="str">
        <f>'SET Raw Data'!T185</f>
        <v>Compliant</v>
      </c>
    </row>
    <row r="186" spans="1:11">
      <c r="A186" s="40" t="str">
        <f t="shared" si="6"/>
        <v>10895GK</v>
      </c>
      <c r="B186" s="31">
        <f>'SET Raw Data'!C186</f>
        <v>3</v>
      </c>
      <c r="C186" s="40" t="str">
        <f t="shared" si="7"/>
        <v>3</v>
      </c>
      <c r="D186" s="31" t="str">
        <f>'SET Raw Data'!D186</f>
        <v>council</v>
      </c>
      <c r="E186" s="31" t="str">
        <f>'SET Raw Data'!E186</f>
        <v>10895</v>
      </c>
      <c r="F186" s="31" t="str">
        <f>'SET Raw Data'!G186</f>
        <v>Grand Knight (501)</v>
      </c>
      <c r="G186" s="40" t="str">
        <f t="shared" si="8"/>
        <v>GK</v>
      </c>
      <c r="H186" s="31" t="str">
        <f>'SET Raw Data'!H186</f>
        <v>THEODORE R SNODDY</v>
      </c>
      <c r="I186" s="31" t="str">
        <f>'SET Raw Data'!M186</f>
        <v>Compliant</v>
      </c>
      <c r="J186" s="31" t="str">
        <f>'SET Raw Data'!Q186</f>
        <v>n/a</v>
      </c>
      <c r="K186" s="31" t="str">
        <f>'SET Raw Data'!T186</f>
        <v>Compliant</v>
      </c>
    </row>
    <row r="187" spans="1:11">
      <c r="A187" s="40" t="str">
        <f t="shared" si="6"/>
        <v>10387FD</v>
      </c>
      <c r="B187" s="31">
        <f>'SET Raw Data'!C187</f>
        <v>22</v>
      </c>
      <c r="C187" s="40" t="str">
        <f t="shared" si="7"/>
        <v>22</v>
      </c>
      <c r="D187" s="31" t="str">
        <f>'SET Raw Data'!D187</f>
        <v>council</v>
      </c>
      <c r="E187" s="31" t="str">
        <f>'SET Raw Data'!E187</f>
        <v>10387</v>
      </c>
      <c r="F187" s="31" t="str">
        <f>'SET Raw Data'!G187</f>
        <v>Family Director (519)</v>
      </c>
      <c r="G187" s="40" t="str">
        <f t="shared" si="8"/>
        <v>FD</v>
      </c>
      <c r="H187" s="31" t="str">
        <f>'SET Raw Data'!H187</f>
        <v>AARON R SCHOCK</v>
      </c>
      <c r="I187" s="31" t="str">
        <f>'SET Raw Data'!M187</f>
        <v>Compliant</v>
      </c>
      <c r="J187" s="31" t="str">
        <f>'SET Raw Data'!Q187</f>
        <v>Compliant</v>
      </c>
      <c r="K187" s="31" t="str">
        <f>'SET Raw Data'!T187</f>
        <v>Compliant</v>
      </c>
    </row>
    <row r="188" spans="1:11">
      <c r="A188" s="40" t="str">
        <f t="shared" si="6"/>
        <v>12687GK</v>
      </c>
      <c r="B188" s="31">
        <f>'SET Raw Data'!C188</f>
        <v>24</v>
      </c>
      <c r="C188" s="40" t="str">
        <f t="shared" si="7"/>
        <v>24</v>
      </c>
      <c r="D188" s="31" t="str">
        <f>'SET Raw Data'!D188</f>
        <v>council</v>
      </c>
      <c r="E188" s="31" t="str">
        <f>'SET Raw Data'!E188</f>
        <v>12687</v>
      </c>
      <c r="F188" s="31" t="str">
        <f>'SET Raw Data'!G188</f>
        <v>Grand Knight (501)</v>
      </c>
      <c r="G188" s="40" t="str">
        <f t="shared" si="8"/>
        <v>GK</v>
      </c>
      <c r="H188" s="31" t="str">
        <f>'SET Raw Data'!H188</f>
        <v>STEPHEN G JANNING</v>
      </c>
      <c r="I188" s="31" t="str">
        <f>'SET Raw Data'!M188</f>
        <v>Compliant</v>
      </c>
      <c r="J188" s="31" t="str">
        <f>'SET Raw Data'!Q188</f>
        <v>n/a</v>
      </c>
      <c r="K188" s="31" t="str">
        <f>'SET Raw Data'!T188</f>
        <v>Compliant</v>
      </c>
    </row>
    <row r="189" spans="1:11">
      <c r="A189" s="40" t="str">
        <f t="shared" si="6"/>
        <v>3019PD</v>
      </c>
      <c r="B189" s="31">
        <f>'SET Raw Data'!C189</f>
        <v>5</v>
      </c>
      <c r="C189" s="40" t="str">
        <f t="shared" si="7"/>
        <v>5</v>
      </c>
      <c r="D189" s="31" t="str">
        <f>'SET Raw Data'!D189</f>
        <v>council</v>
      </c>
      <c r="E189" s="31" t="str">
        <f>'SET Raw Data'!E189</f>
        <v>3019</v>
      </c>
      <c r="F189" s="31" t="str">
        <f>'SET Raw Data'!G189</f>
        <v>Program Director (511)</v>
      </c>
      <c r="G189" s="40" t="str">
        <f t="shared" si="8"/>
        <v>PD</v>
      </c>
      <c r="H189" s="31" t="str">
        <f>'SET Raw Data'!H189</f>
        <v>STEPHEN M RYCK</v>
      </c>
      <c r="I189" s="31" t="str">
        <f>'SET Raw Data'!M189</f>
        <v>Compliant</v>
      </c>
      <c r="J189" s="31" t="str">
        <f>'SET Raw Data'!Q189</f>
        <v>n/a</v>
      </c>
      <c r="K189" s="31" t="str">
        <f>'SET Raw Data'!T189</f>
        <v>Compliant</v>
      </c>
    </row>
    <row r="190" spans="1:11">
      <c r="A190" s="40" t="str">
        <f t="shared" si="6"/>
        <v>13956CD</v>
      </c>
      <c r="B190" s="31">
        <f>'SET Raw Data'!C190</f>
        <v>1</v>
      </c>
      <c r="C190" s="40" t="str">
        <f t="shared" si="7"/>
        <v>1</v>
      </c>
      <c r="D190" s="31" t="str">
        <f>'SET Raw Data'!D190</f>
        <v>council</v>
      </c>
      <c r="E190" s="31" t="str">
        <f>'SET Raw Data'!E190</f>
        <v>13956</v>
      </c>
      <c r="F190" s="31" t="str">
        <f>'SET Raw Data'!G190</f>
        <v>Community Director (514)</v>
      </c>
      <c r="G190" s="40" t="str">
        <f t="shared" si="8"/>
        <v>CD</v>
      </c>
      <c r="H190" s="31" t="str">
        <f>'SET Raw Data'!H190</f>
        <v>KEVIN A ENGELKAMP</v>
      </c>
      <c r="I190" s="31" t="str">
        <f>'SET Raw Data'!M190</f>
        <v>Compliant</v>
      </c>
      <c r="J190" s="31" t="str">
        <f>'SET Raw Data'!Q190</f>
        <v>Compliant</v>
      </c>
      <c r="K190" s="31" t="str">
        <f>'SET Raw Data'!T190</f>
        <v>Compliant</v>
      </c>
    </row>
    <row r="191" spans="1:11">
      <c r="A191" s="40" t="str">
        <f t="shared" si="6"/>
        <v>701PD</v>
      </c>
      <c r="B191" s="31">
        <f>'SET Raw Data'!C191</f>
        <v>26</v>
      </c>
      <c r="C191" s="40" t="str">
        <f t="shared" si="7"/>
        <v>26</v>
      </c>
      <c r="D191" s="31" t="str">
        <f>'SET Raw Data'!D191</f>
        <v>council</v>
      </c>
      <c r="E191" s="31" t="str">
        <f>'SET Raw Data'!E191</f>
        <v>701</v>
      </c>
      <c r="F191" s="31" t="str">
        <f>'SET Raw Data'!G191</f>
        <v>Program Director (511)</v>
      </c>
      <c r="G191" s="40" t="str">
        <f t="shared" si="8"/>
        <v>PD</v>
      </c>
      <c r="H191" s="31" t="str">
        <f>'SET Raw Data'!H191</f>
        <v>BENJAMIN L DOOLITTLE</v>
      </c>
      <c r="I191" s="31" t="str">
        <f>'SET Raw Data'!M191</f>
        <v>Compliant</v>
      </c>
      <c r="J191" s="31" t="str">
        <f>'SET Raw Data'!Q191</f>
        <v>n/a</v>
      </c>
      <c r="K191" s="31" t="str">
        <f>'SET Raw Data'!T191</f>
        <v>Compliant</v>
      </c>
    </row>
    <row r="192" spans="1:11">
      <c r="A192" s="40" t="str">
        <f t="shared" si="6"/>
        <v>2693GK</v>
      </c>
      <c r="B192" s="31">
        <f>'SET Raw Data'!C192</f>
        <v>29</v>
      </c>
      <c r="C192" s="40" t="str">
        <f t="shared" si="7"/>
        <v>29</v>
      </c>
      <c r="D192" s="31" t="str">
        <f>'SET Raw Data'!D192</f>
        <v>council</v>
      </c>
      <c r="E192" s="31" t="str">
        <f>'SET Raw Data'!E192</f>
        <v>2693</v>
      </c>
      <c r="F192" s="31" t="str">
        <f>'SET Raw Data'!G192</f>
        <v>Grand Knight (501)</v>
      </c>
      <c r="G192" s="40" t="str">
        <f t="shared" si="8"/>
        <v>GK</v>
      </c>
      <c r="H192" s="31" t="str">
        <f>'SET Raw Data'!H192</f>
        <v>SAM S HALLORAN</v>
      </c>
      <c r="I192" s="31" t="str">
        <f>'SET Raw Data'!M192</f>
        <v>Compliant</v>
      </c>
      <c r="J192" s="31" t="str">
        <f>'SET Raw Data'!Q192</f>
        <v>n/a</v>
      </c>
      <c r="K192" s="31" t="str">
        <f>'SET Raw Data'!T192</f>
        <v>Non-compliant</v>
      </c>
    </row>
    <row r="193" spans="1:11">
      <c r="A193" s="40" t="str">
        <f t="shared" si="6"/>
        <v>10965FD</v>
      </c>
      <c r="B193" s="31">
        <f>'SET Raw Data'!C193</f>
        <v>34</v>
      </c>
      <c r="C193" s="40" t="str">
        <f t="shared" si="7"/>
        <v>34</v>
      </c>
      <c r="D193" s="31" t="str">
        <f>'SET Raw Data'!D193</f>
        <v>council</v>
      </c>
      <c r="E193" s="31" t="str">
        <f>'SET Raw Data'!E193</f>
        <v>10965</v>
      </c>
      <c r="F193" s="31" t="str">
        <f>'SET Raw Data'!G193</f>
        <v>Family Director (519)</v>
      </c>
      <c r="G193" s="40" t="str">
        <f t="shared" si="8"/>
        <v>FD</v>
      </c>
      <c r="H193" s="31" t="str">
        <f>'SET Raw Data'!H193</f>
        <v>CHRIS  KINSELLA</v>
      </c>
      <c r="I193" s="31" t="str">
        <f>'SET Raw Data'!M193</f>
        <v>Compliant</v>
      </c>
      <c r="J193" s="31" t="str">
        <f>'SET Raw Data'!Q193</f>
        <v>Compliant</v>
      </c>
      <c r="K193" s="31" t="str">
        <f>'SET Raw Data'!T193</f>
        <v>Compliant</v>
      </c>
    </row>
    <row r="194" spans="1:11">
      <c r="A194" s="40" t="str">
        <f t="shared" ref="A194:A257" si="9">CONCATENATE(E194,G194)</f>
        <v>14423FD</v>
      </c>
      <c r="B194" s="31">
        <f>'SET Raw Data'!C194</f>
        <v>36</v>
      </c>
      <c r="C194" s="40" t="str">
        <f t="shared" si="7"/>
        <v>36</v>
      </c>
      <c r="D194" s="31" t="str">
        <f>'SET Raw Data'!D194</f>
        <v>council</v>
      </c>
      <c r="E194" s="31" t="str">
        <f>'SET Raw Data'!E194</f>
        <v>14423</v>
      </c>
      <c r="F194" s="31" t="str">
        <f>'SET Raw Data'!G194</f>
        <v>Family Director (519)</v>
      </c>
      <c r="G194" s="40" t="str">
        <f t="shared" si="8"/>
        <v>FD</v>
      </c>
      <c r="H194" s="31" t="str">
        <f>'SET Raw Data'!H194</f>
        <v>THOMAS J BOUGGER</v>
      </c>
      <c r="I194" s="31" t="str">
        <f>'SET Raw Data'!M194</f>
        <v>2026-10-20</v>
      </c>
      <c r="J194" s="31" t="str">
        <f>'SET Raw Data'!Q194</f>
        <v>2026-10-20</v>
      </c>
      <c r="K194" s="31" t="str">
        <f>'SET Raw Data'!T194</f>
        <v>Pending</v>
      </c>
    </row>
    <row r="195" spans="1:11">
      <c r="A195" s="40" t="str">
        <f t="shared" si="9"/>
        <v>10913PD</v>
      </c>
      <c r="B195" s="31">
        <f>'SET Raw Data'!C195</f>
        <v>33</v>
      </c>
      <c r="C195" s="40" t="str">
        <f t="shared" ref="C195:C258" si="10">RIGHT(B195,2)</f>
        <v>33</v>
      </c>
      <c r="D195" s="31" t="str">
        <f>'SET Raw Data'!D195</f>
        <v>council</v>
      </c>
      <c r="E195" s="31" t="str">
        <f>'SET Raw Data'!E195</f>
        <v>10913</v>
      </c>
      <c r="F195" s="31" t="str">
        <f>'SET Raw Data'!G195</f>
        <v>Program Director (511)</v>
      </c>
      <c r="G195" s="40" t="str">
        <f t="shared" ref="G195:G258" si="11">IF(F195="Family Director (519)","FD",IF(F195="Community Director (514)","CD",IF(F195="Program Director (511)","PD",IF(F195="Grand Knight (501)","GK",IF(F195=0,"","State")))))</f>
        <v>PD</v>
      </c>
      <c r="H195" s="31" t="str">
        <f>'SET Raw Data'!H195</f>
        <v>LORAN A STARA</v>
      </c>
      <c r="I195" s="31" t="str">
        <f>'SET Raw Data'!M195</f>
        <v>Compliant</v>
      </c>
      <c r="J195" s="31" t="str">
        <f>'SET Raw Data'!Q195</f>
        <v>n/a</v>
      </c>
      <c r="K195" s="31" t="str">
        <f>'SET Raw Data'!T195</f>
        <v>Compliant</v>
      </c>
    </row>
    <row r="196" spans="1:11">
      <c r="A196" s="40" t="str">
        <f t="shared" si="9"/>
        <v>11822GK</v>
      </c>
      <c r="B196" s="31">
        <f>'SET Raw Data'!C196</f>
        <v>12</v>
      </c>
      <c r="C196" s="40" t="str">
        <f t="shared" si="10"/>
        <v>12</v>
      </c>
      <c r="D196" s="31" t="str">
        <f>'SET Raw Data'!D196</f>
        <v>council</v>
      </c>
      <c r="E196" s="31" t="str">
        <f>'SET Raw Data'!E196</f>
        <v>11822</v>
      </c>
      <c r="F196" s="31" t="str">
        <f>'SET Raw Data'!G196</f>
        <v>Grand Knight (501)</v>
      </c>
      <c r="G196" s="40" t="str">
        <f t="shared" si="11"/>
        <v>GK</v>
      </c>
      <c r="H196" s="31" t="str">
        <f>'SET Raw Data'!H196</f>
        <v>DOUGLAS J ANDERSON</v>
      </c>
      <c r="I196" s="31" t="str">
        <f>'SET Raw Data'!M196</f>
        <v>Compliant</v>
      </c>
      <c r="J196" s="31" t="str">
        <f>'SET Raw Data'!Q196</f>
        <v>n/a</v>
      </c>
      <c r="K196" s="31" t="str">
        <f>'SET Raw Data'!T196</f>
        <v>Compliant</v>
      </c>
    </row>
    <row r="197" spans="1:11">
      <c r="A197" s="40" t="str">
        <f t="shared" si="9"/>
        <v>14914PD</v>
      </c>
      <c r="B197" s="31">
        <f>'SET Raw Data'!C197</f>
        <v>34</v>
      </c>
      <c r="C197" s="40" t="str">
        <f t="shared" si="10"/>
        <v>34</v>
      </c>
      <c r="D197" s="31" t="str">
        <f>'SET Raw Data'!D197</f>
        <v>council</v>
      </c>
      <c r="E197" s="31" t="str">
        <f>'SET Raw Data'!E197</f>
        <v>14914</v>
      </c>
      <c r="F197" s="31" t="str">
        <f>'SET Raw Data'!G197</f>
        <v>Program Director (511)</v>
      </c>
      <c r="G197" s="40" t="str">
        <f t="shared" si="11"/>
        <v>PD</v>
      </c>
      <c r="H197" s="31" t="str">
        <f>'SET Raw Data'!H197</f>
        <v>LANCE A ZIMMERMAN</v>
      </c>
      <c r="I197" s="31" t="str">
        <f>'SET Raw Data'!M197</f>
        <v>Compliant</v>
      </c>
      <c r="J197" s="31" t="str">
        <f>'SET Raw Data'!Q197</f>
        <v>n/a</v>
      </c>
      <c r="K197" s="31" t="str">
        <f>'SET Raw Data'!T197</f>
        <v>Compliant</v>
      </c>
    </row>
    <row r="198" spans="1:11">
      <c r="A198" s="40" t="str">
        <f t="shared" si="9"/>
        <v>14320CD</v>
      </c>
      <c r="B198" s="31">
        <f>'SET Raw Data'!C198</f>
        <v>38</v>
      </c>
      <c r="C198" s="40" t="str">
        <f t="shared" si="10"/>
        <v>38</v>
      </c>
      <c r="D198" s="31" t="str">
        <f>'SET Raw Data'!D198</f>
        <v>council</v>
      </c>
      <c r="E198" s="31" t="str">
        <f>'SET Raw Data'!E198</f>
        <v>14320</v>
      </c>
      <c r="F198" s="31" t="str">
        <f>'SET Raw Data'!G198</f>
        <v>Community Director (514)</v>
      </c>
      <c r="G198" s="40" t="str">
        <f t="shared" si="11"/>
        <v>CD</v>
      </c>
      <c r="H198" s="31" t="str">
        <f>'SET Raw Data'!H198</f>
        <v>JOSEPH C VINTON</v>
      </c>
      <c r="I198" s="31" t="str">
        <f>'SET Raw Data'!M198</f>
        <v>Non-compliant</v>
      </c>
      <c r="J198" s="31" t="str">
        <f>'SET Raw Data'!Q198</f>
        <v>Compliant</v>
      </c>
      <c r="K198" s="31" t="str">
        <f>'SET Raw Data'!T198</f>
        <v>Non-compliant</v>
      </c>
    </row>
    <row r="199" spans="1:11">
      <c r="A199" s="40" t="str">
        <f t="shared" si="9"/>
        <v>1904PD</v>
      </c>
      <c r="B199" s="31">
        <f>'SET Raw Data'!C199</f>
        <v>23</v>
      </c>
      <c r="C199" s="40" t="str">
        <f t="shared" si="10"/>
        <v>23</v>
      </c>
      <c r="D199" s="31" t="str">
        <f>'SET Raw Data'!D199</f>
        <v>council</v>
      </c>
      <c r="E199" s="31" t="str">
        <f>'SET Raw Data'!E199</f>
        <v>1904</v>
      </c>
      <c r="F199" s="31" t="str">
        <f>'SET Raw Data'!G199</f>
        <v>Program Director (511)</v>
      </c>
      <c r="G199" s="40" t="str">
        <f t="shared" si="11"/>
        <v>PD</v>
      </c>
      <c r="H199" s="31" t="str">
        <f>'SET Raw Data'!H199</f>
        <v>JONATHON B HAUG</v>
      </c>
      <c r="I199" s="31" t="str">
        <f>'SET Raw Data'!M199</f>
        <v>Compliant</v>
      </c>
      <c r="J199" s="31" t="str">
        <f>'SET Raw Data'!Q199</f>
        <v>n/a</v>
      </c>
      <c r="K199" s="31" t="str">
        <f>'SET Raw Data'!T199</f>
        <v>Compliant</v>
      </c>
    </row>
    <row r="200" spans="1:11">
      <c r="A200" s="40" t="str">
        <f t="shared" si="9"/>
        <v>15647GK</v>
      </c>
      <c r="B200" s="31">
        <f>'SET Raw Data'!C200</f>
        <v>37</v>
      </c>
      <c r="C200" s="40" t="str">
        <f t="shared" si="10"/>
        <v>37</v>
      </c>
      <c r="D200" s="31" t="str">
        <f>'SET Raw Data'!D200</f>
        <v>council</v>
      </c>
      <c r="E200" s="31" t="str">
        <f>'SET Raw Data'!E200</f>
        <v>15647</v>
      </c>
      <c r="F200" s="31" t="str">
        <f>'SET Raw Data'!G200</f>
        <v>Grand Knight (501)</v>
      </c>
      <c r="G200" s="40" t="str">
        <f t="shared" si="11"/>
        <v>GK</v>
      </c>
      <c r="H200" s="31" t="str">
        <f>'SET Raw Data'!H200</f>
        <v>BRIAN  CECAVA</v>
      </c>
      <c r="I200" s="31" t="str">
        <f>'SET Raw Data'!M200</f>
        <v>Compliant</v>
      </c>
      <c r="J200" s="31" t="str">
        <f>'SET Raw Data'!Q200</f>
        <v>n/a</v>
      </c>
      <c r="K200" s="31" t="str">
        <f>'SET Raw Data'!T200</f>
        <v>Compliant</v>
      </c>
    </row>
    <row r="201" spans="1:11">
      <c r="A201" s="40" t="str">
        <f t="shared" si="9"/>
        <v>NEState</v>
      </c>
      <c r="B201" s="31" t="str">
        <f>'SET Raw Data'!C201</f>
        <v>n/a</v>
      </c>
      <c r="C201" s="40" t="str">
        <f t="shared" si="10"/>
        <v>/a</v>
      </c>
      <c r="D201" s="31" t="str">
        <f>'SET Raw Data'!D201</f>
        <v>jurisdiction</v>
      </c>
      <c r="E201" s="31" t="str">
        <f>'SET Raw Data'!E201</f>
        <v>NE</v>
      </c>
      <c r="F201" s="31" t="str">
        <f>'SET Raw Data'!G201</f>
        <v>State Deputy (201)</v>
      </c>
      <c r="G201" s="40" t="str">
        <f t="shared" si="11"/>
        <v>State</v>
      </c>
      <c r="H201" s="31" t="str">
        <f>'SET Raw Data'!H201</f>
        <v>MICHAEL K SCHAEFFER</v>
      </c>
      <c r="I201" s="31" t="str">
        <f>'SET Raw Data'!M201</f>
        <v>Compliant</v>
      </c>
      <c r="J201" s="31" t="str">
        <f>'SET Raw Data'!Q201</f>
        <v>n/a</v>
      </c>
      <c r="K201" s="31" t="str">
        <f>'SET Raw Data'!T201</f>
        <v>Compliant</v>
      </c>
    </row>
    <row r="202" spans="1:11">
      <c r="A202" s="40" t="str">
        <f t="shared" si="9"/>
        <v>11280CD</v>
      </c>
      <c r="B202" s="31">
        <f>'SET Raw Data'!C202</f>
        <v>10</v>
      </c>
      <c r="C202" s="40" t="str">
        <f t="shared" si="10"/>
        <v>10</v>
      </c>
      <c r="D202" s="31" t="str">
        <f>'SET Raw Data'!D202</f>
        <v>council</v>
      </c>
      <c r="E202" s="31" t="str">
        <f>'SET Raw Data'!E202</f>
        <v>11280</v>
      </c>
      <c r="F202" s="31" t="str">
        <f>'SET Raw Data'!G202</f>
        <v>Community Director (514)</v>
      </c>
      <c r="G202" s="40" t="str">
        <f t="shared" si="11"/>
        <v>CD</v>
      </c>
      <c r="H202" s="31" t="str">
        <f>'SET Raw Data'!H202</f>
        <v>RONALD J HRUSKA</v>
      </c>
      <c r="I202" s="31" t="str">
        <f>'SET Raw Data'!M202</f>
        <v>Non-compliant</v>
      </c>
      <c r="J202" s="31" t="str">
        <f>'SET Raw Data'!Q202</f>
        <v>Compliant</v>
      </c>
      <c r="K202" s="31" t="str">
        <f>'SET Raw Data'!T202</f>
        <v>Non-compliant</v>
      </c>
    </row>
    <row r="203" spans="1:11">
      <c r="A203" s="40" t="str">
        <f t="shared" si="9"/>
        <v>5439FD</v>
      </c>
      <c r="B203" s="31">
        <f>'SET Raw Data'!C203</f>
        <v>14</v>
      </c>
      <c r="C203" s="40" t="str">
        <f t="shared" si="10"/>
        <v>14</v>
      </c>
      <c r="D203" s="31" t="str">
        <f>'SET Raw Data'!D203</f>
        <v>council</v>
      </c>
      <c r="E203" s="31" t="str">
        <f>'SET Raw Data'!E203</f>
        <v>5439</v>
      </c>
      <c r="F203" s="31" t="str">
        <f>'SET Raw Data'!G203</f>
        <v>Family Director (519)</v>
      </c>
      <c r="G203" s="40" t="str">
        <f t="shared" si="11"/>
        <v>FD</v>
      </c>
      <c r="H203" s="31" t="str">
        <f>'SET Raw Data'!H203</f>
        <v>VERNON H BOUREK</v>
      </c>
      <c r="I203" s="31" t="str">
        <f>'SET Raw Data'!M203</f>
        <v>Compliant</v>
      </c>
      <c r="J203" s="31" t="str">
        <f>'SET Raw Data'!Q203</f>
        <v>Compliant</v>
      </c>
      <c r="K203" s="31" t="str">
        <f>'SET Raw Data'!T203</f>
        <v>Compliant</v>
      </c>
    </row>
    <row r="204" spans="1:11">
      <c r="A204" s="40" t="str">
        <f t="shared" si="9"/>
        <v>9939GK</v>
      </c>
      <c r="B204" s="31">
        <f>'SET Raw Data'!C204</f>
        <v>15</v>
      </c>
      <c r="C204" s="40" t="str">
        <f t="shared" si="10"/>
        <v>15</v>
      </c>
      <c r="D204" s="31" t="str">
        <f>'SET Raw Data'!D204</f>
        <v>council</v>
      </c>
      <c r="E204" s="31" t="str">
        <f>'SET Raw Data'!E204</f>
        <v>9939</v>
      </c>
      <c r="F204" s="31" t="str">
        <f>'SET Raw Data'!G204</f>
        <v>Grand Knight (501)</v>
      </c>
      <c r="G204" s="40" t="str">
        <f t="shared" si="11"/>
        <v>GK</v>
      </c>
      <c r="H204" s="31" t="str">
        <f>'SET Raw Data'!H204</f>
        <v>KEVIN R CONNOT</v>
      </c>
      <c r="I204" s="31" t="str">
        <f>'SET Raw Data'!M204</f>
        <v>Compliant</v>
      </c>
      <c r="J204" s="31" t="str">
        <f>'SET Raw Data'!Q204</f>
        <v>n/a</v>
      </c>
      <c r="K204" s="31" t="str">
        <f>'SET Raw Data'!T204</f>
        <v>Compliant</v>
      </c>
    </row>
    <row r="205" spans="1:11">
      <c r="A205" s="40" t="str">
        <f t="shared" si="9"/>
        <v>2411PD</v>
      </c>
      <c r="B205" s="31">
        <f>'SET Raw Data'!C205</f>
        <v>18</v>
      </c>
      <c r="C205" s="40" t="str">
        <f t="shared" si="10"/>
        <v>18</v>
      </c>
      <c r="D205" s="31" t="str">
        <f>'SET Raw Data'!D205</f>
        <v>council</v>
      </c>
      <c r="E205" s="31" t="str">
        <f>'SET Raw Data'!E205</f>
        <v>2411</v>
      </c>
      <c r="F205" s="31" t="str">
        <f>'SET Raw Data'!G205</f>
        <v>Program Director (511)</v>
      </c>
      <c r="G205" s="40" t="str">
        <f t="shared" si="11"/>
        <v>PD</v>
      </c>
      <c r="H205" s="31" t="str">
        <f>'SET Raw Data'!H205</f>
        <v>MARK A DWYER</v>
      </c>
      <c r="I205" s="31" t="str">
        <f>'SET Raw Data'!M205</f>
        <v>Compliant</v>
      </c>
      <c r="J205" s="31" t="str">
        <f>'SET Raw Data'!Q205</f>
        <v>n/a</v>
      </c>
      <c r="K205" s="31" t="str">
        <f>'SET Raw Data'!T205</f>
        <v>Compliant</v>
      </c>
    </row>
    <row r="206" spans="1:11">
      <c r="A206" s="40" t="str">
        <f t="shared" si="9"/>
        <v>1794CD</v>
      </c>
      <c r="B206" s="31">
        <f>'SET Raw Data'!C206</f>
        <v>18</v>
      </c>
      <c r="C206" s="40" t="str">
        <f t="shared" si="10"/>
        <v>18</v>
      </c>
      <c r="D206" s="31" t="str">
        <f>'SET Raw Data'!D206</f>
        <v>council</v>
      </c>
      <c r="E206" s="31" t="str">
        <f>'SET Raw Data'!E206</f>
        <v>1794</v>
      </c>
      <c r="F206" s="31" t="str">
        <f>'SET Raw Data'!G206</f>
        <v>Community Director (514)</v>
      </c>
      <c r="G206" s="40" t="str">
        <f t="shared" si="11"/>
        <v>CD</v>
      </c>
      <c r="H206" s="31" t="str">
        <f>'SET Raw Data'!H206</f>
        <v>RICHARD A HEINEN</v>
      </c>
      <c r="I206" s="31" t="str">
        <f>'SET Raw Data'!M206</f>
        <v>Non-compliant</v>
      </c>
      <c r="J206" s="31" t="str">
        <f>'SET Raw Data'!Q206</f>
        <v>Non-Compliant</v>
      </c>
      <c r="K206" s="31" t="str">
        <f>'SET Raw Data'!T206</f>
        <v>Non-compliant</v>
      </c>
    </row>
    <row r="207" spans="1:11">
      <c r="A207" s="40" t="str">
        <f t="shared" si="9"/>
        <v>7034PD</v>
      </c>
      <c r="B207" s="31">
        <f>'SET Raw Data'!C207</f>
        <v>6</v>
      </c>
      <c r="C207" s="40" t="str">
        <f t="shared" si="10"/>
        <v>6</v>
      </c>
      <c r="D207" s="31" t="str">
        <f>'SET Raw Data'!D207</f>
        <v>council</v>
      </c>
      <c r="E207" s="31" t="str">
        <f>'SET Raw Data'!E207</f>
        <v>7034</v>
      </c>
      <c r="F207" s="31" t="str">
        <f>'SET Raw Data'!G207</f>
        <v>Program Director (511)</v>
      </c>
      <c r="G207" s="40" t="str">
        <f t="shared" si="11"/>
        <v>PD</v>
      </c>
      <c r="H207" s="31" t="str">
        <f>'SET Raw Data'!H207</f>
        <v>CRAIG A TYLSKI</v>
      </c>
      <c r="I207" s="31" t="str">
        <f>'SET Raw Data'!M207</f>
        <v>Compliant</v>
      </c>
      <c r="J207" s="31" t="str">
        <f>'SET Raw Data'!Q207</f>
        <v>n/a</v>
      </c>
      <c r="K207" s="31" t="str">
        <f>'SET Raw Data'!T207</f>
        <v>Compliant</v>
      </c>
    </row>
    <row r="208" spans="1:11">
      <c r="A208" s="40" t="str">
        <f t="shared" si="9"/>
        <v>10387PD</v>
      </c>
      <c r="B208" s="31">
        <f>'SET Raw Data'!C208</f>
        <v>22</v>
      </c>
      <c r="C208" s="40" t="str">
        <f t="shared" si="10"/>
        <v>22</v>
      </c>
      <c r="D208" s="31" t="str">
        <f>'SET Raw Data'!D208</f>
        <v>council</v>
      </c>
      <c r="E208" s="31" t="str">
        <f>'SET Raw Data'!E208</f>
        <v>10387</v>
      </c>
      <c r="F208" s="31" t="str">
        <f>'SET Raw Data'!G208</f>
        <v>Program Director (511)</v>
      </c>
      <c r="G208" s="40" t="str">
        <f t="shared" si="11"/>
        <v>PD</v>
      </c>
      <c r="H208" s="31" t="str">
        <f>'SET Raw Data'!H208</f>
        <v>DOUGLAS J GLUNZ</v>
      </c>
      <c r="I208" s="31" t="str">
        <f>'SET Raw Data'!M208</f>
        <v>Compliant</v>
      </c>
      <c r="J208" s="31" t="str">
        <f>'SET Raw Data'!Q208</f>
        <v>n/a</v>
      </c>
      <c r="K208" s="31" t="str">
        <f>'SET Raw Data'!T208</f>
        <v>Compliant</v>
      </c>
    </row>
    <row r="209" spans="1:11">
      <c r="A209" s="40" t="str">
        <f t="shared" si="9"/>
        <v>7021GK</v>
      </c>
      <c r="B209" s="31">
        <f>'SET Raw Data'!C209</f>
        <v>7</v>
      </c>
      <c r="C209" s="40" t="str">
        <f t="shared" si="10"/>
        <v>7</v>
      </c>
      <c r="D209" s="31" t="str">
        <f>'SET Raw Data'!D209</f>
        <v>council</v>
      </c>
      <c r="E209" s="31" t="str">
        <f>'SET Raw Data'!E209</f>
        <v>7021</v>
      </c>
      <c r="F209" s="31" t="str">
        <f>'SET Raw Data'!G209</f>
        <v>Grand Knight (501)</v>
      </c>
      <c r="G209" s="40" t="str">
        <f t="shared" si="11"/>
        <v>GK</v>
      </c>
      <c r="H209" s="31" t="str">
        <f>'SET Raw Data'!H209</f>
        <v>LANCE C KREIFELS</v>
      </c>
      <c r="I209" s="31" t="str">
        <f>'SET Raw Data'!M209</f>
        <v>Compliant</v>
      </c>
      <c r="J209" s="31" t="str">
        <f>'SET Raw Data'!Q209</f>
        <v>n/a</v>
      </c>
      <c r="K209" s="31" t="str">
        <f>'SET Raw Data'!T209</f>
        <v>Compliant</v>
      </c>
    </row>
    <row r="210" spans="1:11">
      <c r="A210" s="40" t="str">
        <f t="shared" si="9"/>
        <v>1312GK</v>
      </c>
      <c r="B210" s="31">
        <f>'SET Raw Data'!C210</f>
        <v>21</v>
      </c>
      <c r="C210" s="40" t="str">
        <f t="shared" si="10"/>
        <v>21</v>
      </c>
      <c r="D210" s="31" t="str">
        <f>'SET Raw Data'!D210</f>
        <v>council</v>
      </c>
      <c r="E210" s="31" t="str">
        <f>'SET Raw Data'!E210</f>
        <v>1312</v>
      </c>
      <c r="F210" s="31" t="str">
        <f>'SET Raw Data'!G210</f>
        <v>Grand Knight (501)</v>
      </c>
      <c r="G210" s="40" t="str">
        <f t="shared" si="11"/>
        <v>GK</v>
      </c>
      <c r="H210" s="31" t="str">
        <f>'SET Raw Data'!H210</f>
        <v>THOMAS J NEKOLICZAK</v>
      </c>
      <c r="I210" s="31" t="str">
        <f>'SET Raw Data'!M210</f>
        <v>Compliant</v>
      </c>
      <c r="J210" s="31" t="str">
        <f>'SET Raw Data'!Q210</f>
        <v>n/a</v>
      </c>
      <c r="K210" s="31" t="str">
        <f>'SET Raw Data'!T210</f>
        <v>Compliant</v>
      </c>
    </row>
    <row r="211" spans="1:11">
      <c r="A211" s="40" t="str">
        <f t="shared" si="9"/>
        <v>12086CD</v>
      </c>
      <c r="B211" s="31">
        <f>'SET Raw Data'!C211</f>
        <v>19</v>
      </c>
      <c r="C211" s="40" t="str">
        <f t="shared" si="10"/>
        <v>19</v>
      </c>
      <c r="D211" s="31" t="str">
        <f>'SET Raw Data'!D211</f>
        <v>council</v>
      </c>
      <c r="E211" s="31" t="str">
        <f>'SET Raw Data'!E211</f>
        <v>12086</v>
      </c>
      <c r="F211" s="31" t="str">
        <f>'SET Raw Data'!G211</f>
        <v>Community Director (514)</v>
      </c>
      <c r="G211" s="40" t="str">
        <f t="shared" si="11"/>
        <v>CD</v>
      </c>
      <c r="H211" s="31" t="str">
        <f>'SET Raw Data'!H211</f>
        <v>MATTHEW W DINSLAGE</v>
      </c>
      <c r="I211" s="31" t="str">
        <f>'SET Raw Data'!M211</f>
        <v>Compliant</v>
      </c>
      <c r="J211" s="31" t="str">
        <f>'SET Raw Data'!Q211</f>
        <v>Compliant</v>
      </c>
      <c r="K211" s="31" t="str">
        <f>'SET Raw Data'!T211</f>
        <v>Compliant</v>
      </c>
    </row>
    <row r="212" spans="1:11">
      <c r="A212" s="40" t="str">
        <f t="shared" si="9"/>
        <v>4434CD</v>
      </c>
      <c r="B212" s="31">
        <f>'SET Raw Data'!C212</f>
        <v>23</v>
      </c>
      <c r="C212" s="40" t="str">
        <f t="shared" si="10"/>
        <v>23</v>
      </c>
      <c r="D212" s="31" t="str">
        <f>'SET Raw Data'!D212</f>
        <v>council</v>
      </c>
      <c r="E212" s="31" t="str">
        <f>'SET Raw Data'!E212</f>
        <v>4434</v>
      </c>
      <c r="F212" s="31" t="str">
        <f>'SET Raw Data'!G212</f>
        <v>Community Director (514)</v>
      </c>
      <c r="G212" s="40" t="str">
        <f t="shared" si="11"/>
        <v>CD</v>
      </c>
      <c r="H212" s="31" t="str">
        <f>'SET Raw Data'!H212</f>
        <v>TRAVIS  KNUTSON</v>
      </c>
      <c r="I212" s="31" t="str">
        <f>'SET Raw Data'!M212</f>
        <v>Compliant</v>
      </c>
      <c r="J212" s="31" t="str">
        <f>'SET Raw Data'!Q212</f>
        <v>Compliant</v>
      </c>
      <c r="K212" s="31" t="str">
        <f>'SET Raw Data'!T212</f>
        <v>Compliant</v>
      </c>
    </row>
    <row r="213" spans="1:11">
      <c r="A213" s="40" t="str">
        <f t="shared" si="9"/>
        <v>7734PD</v>
      </c>
      <c r="B213" s="31">
        <f>'SET Raw Data'!C213</f>
        <v>29</v>
      </c>
      <c r="C213" s="40" t="str">
        <f t="shared" si="10"/>
        <v>29</v>
      </c>
      <c r="D213" s="31" t="str">
        <f>'SET Raw Data'!D213</f>
        <v>council</v>
      </c>
      <c r="E213" s="31" t="str">
        <f>'SET Raw Data'!E213</f>
        <v>7734</v>
      </c>
      <c r="F213" s="31" t="str">
        <f>'SET Raw Data'!G213</f>
        <v>Program Director (511)</v>
      </c>
      <c r="G213" s="40" t="str">
        <f t="shared" si="11"/>
        <v>PD</v>
      </c>
      <c r="H213" s="31" t="str">
        <f>'SET Raw Data'!H213</f>
        <v>LYLE J CALVERT</v>
      </c>
      <c r="I213" s="31" t="str">
        <f>'SET Raw Data'!M213</f>
        <v>Compliant</v>
      </c>
      <c r="J213" s="31" t="str">
        <f>'SET Raw Data'!Q213</f>
        <v>n/a</v>
      </c>
      <c r="K213" s="31" t="str">
        <f>'SET Raw Data'!T213</f>
        <v>Compliant</v>
      </c>
    </row>
    <row r="214" spans="1:11">
      <c r="A214" s="40" t="str">
        <f t="shared" si="9"/>
        <v>NEState</v>
      </c>
      <c r="B214" s="31" t="str">
        <f>'SET Raw Data'!C214</f>
        <v>n/a</v>
      </c>
      <c r="C214" s="40" t="str">
        <f t="shared" si="10"/>
        <v>/a</v>
      </c>
      <c r="D214" s="31" t="str">
        <f>'SET Raw Data'!D214</f>
        <v>jurisdiction</v>
      </c>
      <c r="E214" s="31" t="str">
        <f>'SET Raw Data'!E214</f>
        <v>NE</v>
      </c>
      <c r="F214" s="31" t="str">
        <f>'SET Raw Data'!G214</f>
        <v>Program Director (302)</v>
      </c>
      <c r="G214" s="40" t="str">
        <f t="shared" si="11"/>
        <v>State</v>
      </c>
      <c r="H214" s="31" t="str">
        <f>'SET Raw Data'!H214</f>
        <v>KEVIN M OSTDIEK</v>
      </c>
      <c r="I214" s="31" t="str">
        <f>'SET Raw Data'!M214</f>
        <v>Compliant</v>
      </c>
      <c r="J214" s="31" t="str">
        <f>'SET Raw Data'!Q214</f>
        <v>n/a</v>
      </c>
      <c r="K214" s="31" t="str">
        <f>'SET Raw Data'!T214</f>
        <v>Compliant</v>
      </c>
    </row>
    <row r="215" spans="1:11">
      <c r="A215" s="40" t="str">
        <f t="shared" si="9"/>
        <v>1918PD</v>
      </c>
      <c r="B215" s="31">
        <f>'SET Raw Data'!C215</f>
        <v>25</v>
      </c>
      <c r="C215" s="40" t="str">
        <f t="shared" si="10"/>
        <v>25</v>
      </c>
      <c r="D215" s="31" t="str">
        <f>'SET Raw Data'!D215</f>
        <v>council</v>
      </c>
      <c r="E215" s="31" t="str">
        <f>'SET Raw Data'!E215</f>
        <v>1918</v>
      </c>
      <c r="F215" s="31" t="str">
        <f>'SET Raw Data'!G215</f>
        <v>Program Director (511)</v>
      </c>
      <c r="G215" s="40" t="str">
        <f t="shared" si="11"/>
        <v>PD</v>
      </c>
      <c r="H215" s="31" t="str">
        <f>'SET Raw Data'!H215</f>
        <v>PHILIP G LUKASIEWICZ</v>
      </c>
      <c r="I215" s="31" t="str">
        <f>'SET Raw Data'!M215</f>
        <v>Compliant</v>
      </c>
      <c r="J215" s="31" t="str">
        <f>'SET Raw Data'!Q215</f>
        <v>n/a</v>
      </c>
      <c r="K215" s="31" t="str">
        <f>'SET Raw Data'!T215</f>
        <v>Compliant</v>
      </c>
    </row>
    <row r="216" spans="1:11">
      <c r="A216" s="40" t="str">
        <f t="shared" si="9"/>
        <v>1336CD</v>
      </c>
      <c r="B216" s="31">
        <f>'SET Raw Data'!C216</f>
        <v>7</v>
      </c>
      <c r="C216" s="40" t="str">
        <f t="shared" si="10"/>
        <v>7</v>
      </c>
      <c r="D216" s="31" t="str">
        <f>'SET Raw Data'!D216</f>
        <v>council</v>
      </c>
      <c r="E216" s="31" t="str">
        <f>'SET Raw Data'!E216</f>
        <v>1336</v>
      </c>
      <c r="F216" s="31" t="str">
        <f>'SET Raw Data'!G216</f>
        <v>Community Director (514)</v>
      </c>
      <c r="G216" s="40" t="str">
        <f t="shared" si="11"/>
        <v>CD</v>
      </c>
      <c r="H216" s="31" t="str">
        <f>'SET Raw Data'!H216</f>
        <v>CLIFTON M FINCK</v>
      </c>
      <c r="I216" s="31" t="str">
        <f>'SET Raw Data'!M216</f>
        <v>2026-10-18</v>
      </c>
      <c r="J216" s="31" t="str">
        <f>'SET Raw Data'!Q216</f>
        <v>2026-10-18</v>
      </c>
      <c r="K216" s="31" t="str">
        <f>'SET Raw Data'!T216</f>
        <v>Pending</v>
      </c>
    </row>
    <row r="217" spans="1:11">
      <c r="A217" s="40" t="str">
        <f t="shared" si="9"/>
        <v>10387CD</v>
      </c>
      <c r="B217" s="31">
        <f>'SET Raw Data'!C217</f>
        <v>22</v>
      </c>
      <c r="C217" s="40" t="str">
        <f t="shared" si="10"/>
        <v>22</v>
      </c>
      <c r="D217" s="31" t="str">
        <f>'SET Raw Data'!D217</f>
        <v>council</v>
      </c>
      <c r="E217" s="31" t="str">
        <f>'SET Raw Data'!E217</f>
        <v>10387</v>
      </c>
      <c r="F217" s="31" t="str">
        <f>'SET Raw Data'!G217</f>
        <v>Community Director (514)</v>
      </c>
      <c r="G217" s="40" t="str">
        <f t="shared" si="11"/>
        <v>CD</v>
      </c>
      <c r="H217" s="31" t="str">
        <f>'SET Raw Data'!H217</f>
        <v>GREGORY C HAMIK</v>
      </c>
      <c r="I217" s="31" t="str">
        <f>'SET Raw Data'!M217</f>
        <v>Compliant</v>
      </c>
      <c r="J217" s="31" t="str">
        <f>'SET Raw Data'!Q217</f>
        <v>Compliant</v>
      </c>
      <c r="K217" s="31" t="str">
        <f>'SET Raw Data'!T217</f>
        <v>Compliant</v>
      </c>
    </row>
    <row r="218" spans="1:11">
      <c r="A218" s="40" t="str">
        <f t="shared" si="9"/>
        <v>10815GK</v>
      </c>
      <c r="B218" s="31">
        <f>'SET Raw Data'!C218</f>
        <v>1</v>
      </c>
      <c r="C218" s="40" t="str">
        <f t="shared" si="10"/>
        <v>1</v>
      </c>
      <c r="D218" s="31" t="str">
        <f>'SET Raw Data'!D218</f>
        <v>council</v>
      </c>
      <c r="E218" s="31" t="str">
        <f>'SET Raw Data'!E218</f>
        <v>10815</v>
      </c>
      <c r="F218" s="31" t="str">
        <f>'SET Raw Data'!G218</f>
        <v>Grand Knight (501)</v>
      </c>
      <c r="G218" s="40" t="str">
        <f t="shared" si="11"/>
        <v>GK</v>
      </c>
      <c r="H218" s="31" t="str">
        <f>'SET Raw Data'!H218</f>
        <v>NATHANIEL A ESPINOZA</v>
      </c>
      <c r="I218" s="31" t="str">
        <f>'SET Raw Data'!M218</f>
        <v>Compliant</v>
      </c>
      <c r="J218" s="31" t="str">
        <f>'SET Raw Data'!Q218</f>
        <v>n/a</v>
      </c>
      <c r="K218" s="31" t="str">
        <f>'SET Raw Data'!T218</f>
        <v>Compliant</v>
      </c>
    </row>
    <row r="219" spans="1:11">
      <c r="A219" s="40" t="str">
        <f t="shared" si="9"/>
        <v>1211CD</v>
      </c>
      <c r="B219" s="31">
        <f>'SET Raw Data'!C219</f>
        <v>28</v>
      </c>
      <c r="C219" s="40" t="str">
        <f t="shared" si="10"/>
        <v>28</v>
      </c>
      <c r="D219" s="31" t="str">
        <f>'SET Raw Data'!D219</f>
        <v>council</v>
      </c>
      <c r="E219" s="31" t="str">
        <f>'SET Raw Data'!E219</f>
        <v>1211</v>
      </c>
      <c r="F219" s="31" t="str">
        <f>'SET Raw Data'!G219</f>
        <v>Community Director (514)</v>
      </c>
      <c r="G219" s="40" t="str">
        <f t="shared" si="11"/>
        <v>CD</v>
      </c>
      <c r="H219" s="31" t="str">
        <f>'SET Raw Data'!H219</f>
        <v>KELLY G CONDON</v>
      </c>
      <c r="I219" s="31" t="str">
        <f>'SET Raw Data'!M219</f>
        <v>Compliant</v>
      </c>
      <c r="J219" s="31" t="str">
        <f>'SET Raw Data'!Q219</f>
        <v>Compliant</v>
      </c>
      <c r="K219" s="31" t="str">
        <f>'SET Raw Data'!T219</f>
        <v>Compliant</v>
      </c>
    </row>
    <row r="220" spans="1:11">
      <c r="A220" s="40" t="str">
        <f t="shared" si="9"/>
        <v>2292CD</v>
      </c>
      <c r="B220" s="31">
        <f>'SET Raw Data'!C220</f>
        <v>25</v>
      </c>
      <c r="C220" s="40" t="str">
        <f t="shared" si="10"/>
        <v>25</v>
      </c>
      <c r="D220" s="31" t="str">
        <f>'SET Raw Data'!D220</f>
        <v>council</v>
      </c>
      <c r="E220" s="31" t="str">
        <f>'SET Raw Data'!E220</f>
        <v>2292</v>
      </c>
      <c r="F220" s="31" t="str">
        <f>'SET Raw Data'!G220</f>
        <v>Community Director (514)</v>
      </c>
      <c r="G220" s="40" t="str">
        <f t="shared" si="11"/>
        <v>CD</v>
      </c>
      <c r="H220" s="31" t="str">
        <f>'SET Raw Data'!H220</f>
        <v>NOAH L PISKORSKI</v>
      </c>
      <c r="I220" s="31" t="str">
        <f>'SET Raw Data'!M220</f>
        <v>Non-compliant</v>
      </c>
      <c r="J220" s="31" t="str">
        <f>'SET Raw Data'!Q220</f>
        <v>Non-Compliant</v>
      </c>
      <c r="K220" s="31" t="str">
        <f>'SET Raw Data'!T220</f>
        <v>Non-compliant</v>
      </c>
    </row>
    <row r="221" spans="1:11">
      <c r="A221" s="40" t="str">
        <f t="shared" si="9"/>
        <v>12200FD</v>
      </c>
      <c r="B221" s="31">
        <f>'SET Raw Data'!C221</f>
        <v>42</v>
      </c>
      <c r="C221" s="40" t="str">
        <f t="shared" si="10"/>
        <v>42</v>
      </c>
      <c r="D221" s="31" t="str">
        <f>'SET Raw Data'!D221</f>
        <v>council</v>
      </c>
      <c r="E221" s="31" t="str">
        <f>'SET Raw Data'!E221</f>
        <v>12200</v>
      </c>
      <c r="F221" s="31" t="str">
        <f>'SET Raw Data'!G221</f>
        <v>Family Director (519)</v>
      </c>
      <c r="G221" s="40" t="str">
        <f t="shared" si="11"/>
        <v>FD</v>
      </c>
      <c r="H221" s="31" t="str">
        <f>'SET Raw Data'!H221</f>
        <v>HENRY J MORENO</v>
      </c>
      <c r="I221" s="31" t="str">
        <f>'SET Raw Data'!M221</f>
        <v>Non-compliant</v>
      </c>
      <c r="J221" s="31" t="str">
        <f>'SET Raw Data'!Q221</f>
        <v>Non-Compliant</v>
      </c>
      <c r="K221" s="31" t="str">
        <f>'SET Raw Data'!T221</f>
        <v>Non-compliant</v>
      </c>
    </row>
    <row r="222" spans="1:11">
      <c r="A222" s="40" t="str">
        <f t="shared" si="9"/>
        <v>12132CD</v>
      </c>
      <c r="B222" s="31">
        <f>'SET Raw Data'!C222</f>
        <v>14</v>
      </c>
      <c r="C222" s="40" t="str">
        <f t="shared" si="10"/>
        <v>14</v>
      </c>
      <c r="D222" s="31" t="str">
        <f>'SET Raw Data'!D222</f>
        <v>council</v>
      </c>
      <c r="E222" s="31" t="str">
        <f>'SET Raw Data'!E222</f>
        <v>12132</v>
      </c>
      <c r="F222" s="31" t="str">
        <f>'SET Raw Data'!G222</f>
        <v>Community Director (514)</v>
      </c>
      <c r="G222" s="40" t="str">
        <f t="shared" si="11"/>
        <v>CD</v>
      </c>
      <c r="H222" s="31" t="str">
        <f>'SET Raw Data'!H222</f>
        <v>MICHAEL W LANCE</v>
      </c>
      <c r="I222" s="31" t="str">
        <f>'SET Raw Data'!M222</f>
        <v>Non-compliant</v>
      </c>
      <c r="J222" s="31" t="str">
        <f>'SET Raw Data'!Q222</f>
        <v>Compliant</v>
      </c>
      <c r="K222" s="31" t="str">
        <f>'SET Raw Data'!T222</f>
        <v>Non-compliant</v>
      </c>
    </row>
    <row r="223" spans="1:11">
      <c r="A223" s="40" t="str">
        <f t="shared" si="9"/>
        <v>4923PD</v>
      </c>
      <c r="B223" s="31">
        <f>'SET Raw Data'!C223</f>
        <v>33</v>
      </c>
      <c r="C223" s="40" t="str">
        <f t="shared" si="10"/>
        <v>33</v>
      </c>
      <c r="D223" s="31" t="str">
        <f>'SET Raw Data'!D223</f>
        <v>council</v>
      </c>
      <c r="E223" s="31" t="str">
        <f>'SET Raw Data'!E223</f>
        <v>4923</v>
      </c>
      <c r="F223" s="31" t="str">
        <f>'SET Raw Data'!G223</f>
        <v>Program Director (511)</v>
      </c>
      <c r="G223" s="40" t="str">
        <f t="shared" si="11"/>
        <v>PD</v>
      </c>
      <c r="H223" s="31" t="str">
        <f>'SET Raw Data'!H223</f>
        <v>JOSEPH L SCDORIS</v>
      </c>
      <c r="I223" s="31" t="str">
        <f>'SET Raw Data'!M223</f>
        <v>Compliant</v>
      </c>
      <c r="J223" s="31" t="str">
        <f>'SET Raw Data'!Q223</f>
        <v>n/a</v>
      </c>
      <c r="K223" s="31" t="str">
        <f>'SET Raw Data'!T223</f>
        <v>Compliant</v>
      </c>
    </row>
    <row r="224" spans="1:11">
      <c r="A224" s="40" t="str">
        <f t="shared" si="9"/>
        <v>2681FD</v>
      </c>
      <c r="B224" s="31">
        <f>'SET Raw Data'!C224</f>
        <v>31</v>
      </c>
      <c r="C224" s="40" t="str">
        <f t="shared" si="10"/>
        <v>31</v>
      </c>
      <c r="D224" s="31" t="str">
        <f>'SET Raw Data'!D224</f>
        <v>council</v>
      </c>
      <c r="E224" s="31" t="str">
        <f>'SET Raw Data'!E224</f>
        <v>2681</v>
      </c>
      <c r="F224" s="31" t="str">
        <f>'SET Raw Data'!G224</f>
        <v>Family Director (519)</v>
      </c>
      <c r="G224" s="40" t="str">
        <f t="shared" si="11"/>
        <v>FD</v>
      </c>
      <c r="H224" s="31" t="str">
        <f>'SET Raw Data'!H224</f>
        <v>MICHAEL P ESSELSTEIN</v>
      </c>
      <c r="I224" s="31" t="str">
        <f>'SET Raw Data'!M224</f>
        <v>Compliant</v>
      </c>
      <c r="J224" s="31" t="str">
        <f>'SET Raw Data'!Q224</f>
        <v>Compliant</v>
      </c>
      <c r="K224" s="31" t="str">
        <f>'SET Raw Data'!T224</f>
        <v>Compliant</v>
      </c>
    </row>
    <row r="225" spans="1:11">
      <c r="A225" s="40" t="str">
        <f t="shared" si="9"/>
        <v>5315PD</v>
      </c>
      <c r="B225" s="31">
        <f>'SET Raw Data'!C225</f>
        <v>28</v>
      </c>
      <c r="C225" s="40" t="str">
        <f t="shared" si="10"/>
        <v>28</v>
      </c>
      <c r="D225" s="31" t="str">
        <f>'SET Raw Data'!D225</f>
        <v>council</v>
      </c>
      <c r="E225" s="31" t="str">
        <f>'SET Raw Data'!E225</f>
        <v>5315</v>
      </c>
      <c r="F225" s="31" t="str">
        <f>'SET Raw Data'!G225</f>
        <v>Program Director (511)</v>
      </c>
      <c r="G225" s="40" t="str">
        <f t="shared" si="11"/>
        <v>PD</v>
      </c>
      <c r="H225" s="31" t="str">
        <f>'SET Raw Data'!H225</f>
        <v>ADAM L RHOADES</v>
      </c>
      <c r="I225" s="31" t="str">
        <f>'SET Raw Data'!M225</f>
        <v>2026-10-13</v>
      </c>
      <c r="J225" s="31" t="str">
        <f>'SET Raw Data'!Q225</f>
        <v>n/a</v>
      </c>
      <c r="K225" s="31" t="str">
        <f>'SET Raw Data'!T225</f>
        <v>Pending</v>
      </c>
    </row>
    <row r="226" spans="1:11">
      <c r="A226" s="40" t="str">
        <f t="shared" si="9"/>
        <v>15407GK</v>
      </c>
      <c r="B226" s="31">
        <f>'SET Raw Data'!C226</f>
        <v>10</v>
      </c>
      <c r="C226" s="40" t="str">
        <f t="shared" si="10"/>
        <v>10</v>
      </c>
      <c r="D226" s="31" t="str">
        <f>'SET Raw Data'!D226</f>
        <v>council</v>
      </c>
      <c r="E226" s="31" t="str">
        <f>'SET Raw Data'!E226</f>
        <v>15407</v>
      </c>
      <c r="F226" s="31" t="str">
        <f>'SET Raw Data'!G226</f>
        <v>Grand Knight (501)</v>
      </c>
      <c r="G226" s="40" t="str">
        <f t="shared" si="11"/>
        <v>GK</v>
      </c>
      <c r="H226" s="31" t="str">
        <f>'SET Raw Data'!H226</f>
        <v>MICHAEL N WOEPPEL</v>
      </c>
      <c r="I226" s="31" t="str">
        <f>'SET Raw Data'!M226</f>
        <v>Compliant</v>
      </c>
      <c r="J226" s="31" t="str">
        <f>'SET Raw Data'!Q226</f>
        <v>n/a</v>
      </c>
      <c r="K226" s="31" t="str">
        <f>'SET Raw Data'!T226</f>
        <v>Compliant</v>
      </c>
    </row>
    <row r="227" spans="1:11">
      <c r="A227" s="40" t="str">
        <f t="shared" si="9"/>
        <v>9898GK</v>
      </c>
      <c r="B227" s="31">
        <f>'SET Raw Data'!C227</f>
        <v>14</v>
      </c>
      <c r="C227" s="40" t="str">
        <f t="shared" si="10"/>
        <v>14</v>
      </c>
      <c r="D227" s="31" t="str">
        <f>'SET Raw Data'!D227</f>
        <v>council</v>
      </c>
      <c r="E227" s="31" t="str">
        <f>'SET Raw Data'!E227</f>
        <v>9898</v>
      </c>
      <c r="F227" s="31" t="str">
        <f>'SET Raw Data'!G227</f>
        <v>Grand Knight (501)</v>
      </c>
      <c r="G227" s="40" t="str">
        <f t="shared" si="11"/>
        <v>GK</v>
      </c>
      <c r="H227" s="31" t="str">
        <f>'SET Raw Data'!H227</f>
        <v>BLAKE A BRABEC</v>
      </c>
      <c r="I227" s="31" t="str">
        <f>'SET Raw Data'!M227</f>
        <v>2026-09-29</v>
      </c>
      <c r="J227" s="31" t="str">
        <f>'SET Raw Data'!Q227</f>
        <v>n/a</v>
      </c>
      <c r="K227" s="31" t="str">
        <f>'SET Raw Data'!T227</f>
        <v>Pending</v>
      </c>
    </row>
    <row r="228" spans="1:11">
      <c r="A228" s="40" t="str">
        <f t="shared" si="9"/>
        <v>1918GK</v>
      </c>
      <c r="B228" s="31">
        <f>'SET Raw Data'!C228</f>
        <v>25</v>
      </c>
      <c r="C228" s="40" t="str">
        <f t="shared" si="10"/>
        <v>25</v>
      </c>
      <c r="D228" s="31" t="str">
        <f>'SET Raw Data'!D228</f>
        <v>council</v>
      </c>
      <c r="E228" s="31" t="str">
        <f>'SET Raw Data'!E228</f>
        <v>1918</v>
      </c>
      <c r="F228" s="31" t="str">
        <f>'SET Raw Data'!G228</f>
        <v>Grand Knight (501)</v>
      </c>
      <c r="G228" s="40" t="str">
        <f t="shared" si="11"/>
        <v>GK</v>
      </c>
      <c r="H228" s="31" t="str">
        <f>'SET Raw Data'!H228</f>
        <v>JOSEPH A LUKASIEWICZ</v>
      </c>
      <c r="I228" s="31" t="str">
        <f>'SET Raw Data'!M228</f>
        <v>Non-compliant</v>
      </c>
      <c r="J228" s="31" t="str">
        <f>'SET Raw Data'!Q228</f>
        <v>n/a</v>
      </c>
      <c r="K228" s="31" t="str">
        <f>'SET Raw Data'!T228</f>
        <v>Non-compliant</v>
      </c>
    </row>
    <row r="229" spans="1:11">
      <c r="A229" s="40" t="str">
        <f t="shared" si="9"/>
        <v>5218GK</v>
      </c>
      <c r="B229" s="31">
        <f>'SET Raw Data'!C229</f>
        <v>16</v>
      </c>
      <c r="C229" s="40" t="str">
        <f t="shared" si="10"/>
        <v>16</v>
      </c>
      <c r="D229" s="31" t="str">
        <f>'SET Raw Data'!D229</f>
        <v>council</v>
      </c>
      <c r="E229" s="31" t="str">
        <f>'SET Raw Data'!E229</f>
        <v>5218</v>
      </c>
      <c r="F229" s="31" t="str">
        <f>'SET Raw Data'!G229</f>
        <v>Grand Knight (501)</v>
      </c>
      <c r="G229" s="40" t="str">
        <f t="shared" si="11"/>
        <v>GK</v>
      </c>
      <c r="H229" s="31" t="str">
        <f>'SET Raw Data'!H229</f>
        <v>DON A HANZLIK</v>
      </c>
      <c r="I229" s="31" t="str">
        <f>'SET Raw Data'!M229</f>
        <v>Compliant</v>
      </c>
      <c r="J229" s="31" t="str">
        <f>'SET Raw Data'!Q229</f>
        <v>n/a</v>
      </c>
      <c r="K229" s="31" t="str">
        <f>'SET Raw Data'!T229</f>
        <v>Compliant</v>
      </c>
    </row>
    <row r="230" spans="1:11">
      <c r="A230" s="40" t="str">
        <f t="shared" si="9"/>
        <v>8889CD</v>
      </c>
      <c r="B230" s="31">
        <f>'SET Raw Data'!C230</f>
        <v>37</v>
      </c>
      <c r="C230" s="40" t="str">
        <f t="shared" si="10"/>
        <v>37</v>
      </c>
      <c r="D230" s="31" t="str">
        <f>'SET Raw Data'!D230</f>
        <v>council</v>
      </c>
      <c r="E230" s="31" t="str">
        <f>'SET Raw Data'!E230</f>
        <v>8889</v>
      </c>
      <c r="F230" s="31" t="str">
        <f>'SET Raw Data'!G230</f>
        <v>Community Director (514)</v>
      </c>
      <c r="G230" s="40" t="str">
        <f t="shared" si="11"/>
        <v>CD</v>
      </c>
      <c r="H230" s="31" t="str">
        <f>'SET Raw Data'!H230</f>
        <v>AARON  BEHNE</v>
      </c>
      <c r="I230" s="31" t="str">
        <f>'SET Raw Data'!M230</f>
        <v>Compliant</v>
      </c>
      <c r="J230" s="31" t="str">
        <f>'SET Raw Data'!Q230</f>
        <v>Compliant</v>
      </c>
      <c r="K230" s="31" t="str">
        <f>'SET Raw Data'!T230</f>
        <v>Compliant</v>
      </c>
    </row>
    <row r="231" spans="1:11">
      <c r="A231" s="40" t="str">
        <f t="shared" si="9"/>
        <v>5287FD</v>
      </c>
      <c r="B231" s="31">
        <f>'SET Raw Data'!C231</f>
        <v>1</v>
      </c>
      <c r="C231" s="40" t="str">
        <f t="shared" si="10"/>
        <v>1</v>
      </c>
      <c r="D231" s="31" t="str">
        <f>'SET Raw Data'!D231</f>
        <v>council</v>
      </c>
      <c r="E231" s="31" t="str">
        <f>'SET Raw Data'!E231</f>
        <v>5287</v>
      </c>
      <c r="F231" s="31" t="str">
        <f>'SET Raw Data'!G231</f>
        <v>Family Director (519)</v>
      </c>
      <c r="G231" s="40" t="str">
        <f t="shared" si="11"/>
        <v>FD</v>
      </c>
      <c r="H231" s="31" t="str">
        <f>'SET Raw Data'!H231</f>
        <v>DAVID A BOHNENKAMP</v>
      </c>
      <c r="I231" s="31" t="str">
        <f>'SET Raw Data'!M231</f>
        <v>Non-compliant</v>
      </c>
      <c r="J231" s="31" t="str">
        <f>'SET Raw Data'!Q231</f>
        <v>Non-Compliant</v>
      </c>
      <c r="K231" s="31" t="str">
        <f>'SET Raw Data'!T231</f>
        <v>Non-compliant</v>
      </c>
    </row>
    <row r="232" spans="1:11">
      <c r="A232" s="40" t="str">
        <f t="shared" si="9"/>
        <v>5218PD</v>
      </c>
      <c r="B232" s="31">
        <f>'SET Raw Data'!C232</f>
        <v>16</v>
      </c>
      <c r="C232" s="40" t="str">
        <f t="shared" si="10"/>
        <v>16</v>
      </c>
      <c r="D232" s="31" t="str">
        <f>'SET Raw Data'!D232</f>
        <v>council</v>
      </c>
      <c r="E232" s="31" t="str">
        <f>'SET Raw Data'!E232</f>
        <v>5218</v>
      </c>
      <c r="F232" s="31" t="str">
        <f>'SET Raw Data'!G232</f>
        <v>Program Director (511)</v>
      </c>
      <c r="G232" s="40" t="str">
        <f t="shared" si="11"/>
        <v>PD</v>
      </c>
      <c r="H232" s="31" t="str">
        <f>'SET Raw Data'!H232</f>
        <v>DON A HANZLIK</v>
      </c>
      <c r="I232" s="31" t="str">
        <f>'SET Raw Data'!M232</f>
        <v>Compliant</v>
      </c>
      <c r="J232" s="31" t="str">
        <f>'SET Raw Data'!Q232</f>
        <v>n/a</v>
      </c>
      <c r="K232" s="31" t="str">
        <f>'SET Raw Data'!T232</f>
        <v>Compliant</v>
      </c>
    </row>
    <row r="233" spans="1:11">
      <c r="A233" s="40" t="str">
        <f t="shared" si="9"/>
        <v>13584PD</v>
      </c>
      <c r="B233" s="31">
        <f>'SET Raw Data'!C233</f>
        <v>21</v>
      </c>
      <c r="C233" s="40" t="str">
        <f t="shared" si="10"/>
        <v>21</v>
      </c>
      <c r="D233" s="31" t="str">
        <f>'SET Raw Data'!D233</f>
        <v>council</v>
      </c>
      <c r="E233" s="31" t="str">
        <f>'SET Raw Data'!E233</f>
        <v>13584</v>
      </c>
      <c r="F233" s="31" t="str">
        <f>'SET Raw Data'!G233</f>
        <v>Program Director (511)</v>
      </c>
      <c r="G233" s="40" t="str">
        <f t="shared" si="11"/>
        <v>PD</v>
      </c>
      <c r="H233" s="31" t="str">
        <f>'SET Raw Data'!H233</f>
        <v>OWEN A SEAMANN</v>
      </c>
      <c r="I233" s="31" t="str">
        <f>'SET Raw Data'!M233</f>
        <v>Compliant</v>
      </c>
      <c r="J233" s="31" t="str">
        <f>'SET Raw Data'!Q233</f>
        <v>n/a</v>
      </c>
      <c r="K233" s="31" t="str">
        <f>'SET Raw Data'!T233</f>
        <v>Compliant</v>
      </c>
    </row>
    <row r="234" spans="1:11">
      <c r="A234" s="40" t="str">
        <f t="shared" si="9"/>
        <v>11823GK</v>
      </c>
      <c r="B234" s="31">
        <f>'SET Raw Data'!C234</f>
        <v>39</v>
      </c>
      <c r="C234" s="40" t="str">
        <f t="shared" si="10"/>
        <v>39</v>
      </c>
      <c r="D234" s="31" t="str">
        <f>'SET Raw Data'!D234</f>
        <v>council</v>
      </c>
      <c r="E234" s="31" t="str">
        <f>'SET Raw Data'!E234</f>
        <v>11823</v>
      </c>
      <c r="F234" s="31" t="str">
        <f>'SET Raw Data'!G234</f>
        <v>Grand Knight (501)</v>
      </c>
      <c r="G234" s="40" t="str">
        <f t="shared" si="11"/>
        <v>GK</v>
      </c>
      <c r="H234" s="31" t="str">
        <f>'SET Raw Data'!H234</f>
        <v>CLINT  SHIPMAN</v>
      </c>
      <c r="I234" s="31" t="str">
        <f>'SET Raw Data'!M234</f>
        <v>Compliant</v>
      </c>
      <c r="J234" s="31" t="str">
        <f>'SET Raw Data'!Q234</f>
        <v>n/a</v>
      </c>
      <c r="K234" s="31" t="str">
        <f>'SET Raw Data'!T234</f>
        <v>Compliant</v>
      </c>
    </row>
    <row r="235" spans="1:11">
      <c r="A235" s="40" t="str">
        <f t="shared" si="9"/>
        <v>11674PD</v>
      </c>
      <c r="B235" s="31">
        <f>'SET Raw Data'!C235</f>
        <v>7</v>
      </c>
      <c r="C235" s="40" t="str">
        <f t="shared" si="10"/>
        <v>7</v>
      </c>
      <c r="D235" s="31" t="str">
        <f>'SET Raw Data'!D235</f>
        <v>council</v>
      </c>
      <c r="E235" s="31" t="str">
        <f>'SET Raw Data'!E235</f>
        <v>11674</v>
      </c>
      <c r="F235" s="31" t="str">
        <f>'SET Raw Data'!G235</f>
        <v>Program Director (511)</v>
      </c>
      <c r="G235" s="40" t="str">
        <f t="shared" si="11"/>
        <v>PD</v>
      </c>
      <c r="H235" s="31" t="str">
        <f>'SET Raw Data'!H235</f>
        <v>FRANCIS E FIEGENER</v>
      </c>
      <c r="I235" s="31" t="str">
        <f>'SET Raw Data'!M235</f>
        <v>2026-10-13</v>
      </c>
      <c r="J235" s="31" t="str">
        <f>'SET Raw Data'!Q235</f>
        <v>n/a</v>
      </c>
      <c r="K235" s="31" t="str">
        <f>'SET Raw Data'!T235</f>
        <v>Pending</v>
      </c>
    </row>
    <row r="236" spans="1:11">
      <c r="A236" s="40" t="str">
        <f t="shared" si="9"/>
        <v>9939PD</v>
      </c>
      <c r="B236" s="31">
        <f>'SET Raw Data'!C236</f>
        <v>15</v>
      </c>
      <c r="C236" s="40" t="str">
        <f t="shared" si="10"/>
        <v>15</v>
      </c>
      <c r="D236" s="31" t="str">
        <f>'SET Raw Data'!D236</f>
        <v>council</v>
      </c>
      <c r="E236" s="31" t="str">
        <f>'SET Raw Data'!E236</f>
        <v>9939</v>
      </c>
      <c r="F236" s="31" t="str">
        <f>'SET Raw Data'!G236</f>
        <v>Program Director (511)</v>
      </c>
      <c r="G236" s="40" t="str">
        <f t="shared" si="11"/>
        <v>PD</v>
      </c>
      <c r="H236" s="31" t="str">
        <f>'SET Raw Data'!H236</f>
        <v>RYAN J KNEIFL</v>
      </c>
      <c r="I236" s="31" t="str">
        <f>'SET Raw Data'!M236</f>
        <v>Non-compliant</v>
      </c>
      <c r="J236" s="31" t="str">
        <f>'SET Raw Data'!Q236</f>
        <v>n/a</v>
      </c>
      <c r="K236" s="31" t="str">
        <f>'SET Raw Data'!T236</f>
        <v>Non-compliant</v>
      </c>
    </row>
    <row r="237" spans="1:11">
      <c r="A237" s="40" t="str">
        <f t="shared" si="9"/>
        <v>4434PD</v>
      </c>
      <c r="B237" s="31">
        <f>'SET Raw Data'!C237</f>
        <v>23</v>
      </c>
      <c r="C237" s="40" t="str">
        <f t="shared" si="10"/>
        <v>23</v>
      </c>
      <c r="D237" s="31" t="str">
        <f>'SET Raw Data'!D237</f>
        <v>council</v>
      </c>
      <c r="E237" s="31" t="str">
        <f>'SET Raw Data'!E237</f>
        <v>4434</v>
      </c>
      <c r="F237" s="31" t="str">
        <f>'SET Raw Data'!G237</f>
        <v>Program Director (511)</v>
      </c>
      <c r="G237" s="40" t="str">
        <f t="shared" si="11"/>
        <v>PD</v>
      </c>
      <c r="H237" s="31" t="str">
        <f>'SET Raw Data'!H237</f>
        <v>RANDAL S PRELLWITZ</v>
      </c>
      <c r="I237" s="31" t="str">
        <f>'SET Raw Data'!M237</f>
        <v>2026-09-11</v>
      </c>
      <c r="J237" s="31" t="str">
        <f>'SET Raw Data'!Q237</f>
        <v>n/a</v>
      </c>
      <c r="K237" s="31" t="str">
        <f>'SET Raw Data'!T237</f>
        <v>Pending</v>
      </c>
    </row>
    <row r="238" spans="1:11">
      <c r="A238" s="40" t="str">
        <f t="shared" si="9"/>
        <v>10335FD</v>
      </c>
      <c r="B238" s="31">
        <f>'SET Raw Data'!C238</f>
        <v>39</v>
      </c>
      <c r="C238" s="40" t="str">
        <f t="shared" si="10"/>
        <v>39</v>
      </c>
      <c r="D238" s="31" t="str">
        <f>'SET Raw Data'!D238</f>
        <v>council</v>
      </c>
      <c r="E238" s="31" t="str">
        <f>'SET Raw Data'!E238</f>
        <v>10335</v>
      </c>
      <c r="F238" s="31" t="str">
        <f>'SET Raw Data'!G238</f>
        <v>Family Director (519)</v>
      </c>
      <c r="G238" s="40" t="str">
        <f t="shared" si="11"/>
        <v>FD</v>
      </c>
      <c r="H238" s="31" t="str">
        <f>'SET Raw Data'!H238</f>
        <v>STEVE L RHODES</v>
      </c>
      <c r="I238" s="31" t="str">
        <f>'SET Raw Data'!M238</f>
        <v>Non-compliant</v>
      </c>
      <c r="J238" s="31" t="str">
        <f>'SET Raw Data'!Q238</f>
        <v>Non-Compliant</v>
      </c>
      <c r="K238" s="31" t="str">
        <f>'SET Raw Data'!T238</f>
        <v>Non-compliant</v>
      </c>
    </row>
    <row r="239" spans="1:11">
      <c r="A239" s="40" t="str">
        <f t="shared" si="9"/>
        <v>13576CD</v>
      </c>
      <c r="B239" s="31">
        <f>'SET Raw Data'!C239</f>
        <v>10</v>
      </c>
      <c r="C239" s="40" t="str">
        <f t="shared" si="10"/>
        <v>10</v>
      </c>
      <c r="D239" s="31" t="str">
        <f>'SET Raw Data'!D239</f>
        <v>council</v>
      </c>
      <c r="E239" s="31" t="str">
        <f>'SET Raw Data'!E239</f>
        <v>13576</v>
      </c>
      <c r="F239" s="31" t="str">
        <f>'SET Raw Data'!G239</f>
        <v>Community Director (514)</v>
      </c>
      <c r="G239" s="40" t="str">
        <f t="shared" si="11"/>
        <v>CD</v>
      </c>
      <c r="H239" s="31" t="str">
        <f>'SET Raw Data'!H239</f>
        <v>STEVEN P BECKER</v>
      </c>
      <c r="I239" s="31" t="str">
        <f>'SET Raw Data'!M239</f>
        <v>Compliant</v>
      </c>
      <c r="J239" s="31" t="str">
        <f>'SET Raw Data'!Q239</f>
        <v>Compliant</v>
      </c>
      <c r="K239" s="31" t="str">
        <f>'SET Raw Data'!T239</f>
        <v>Compliant</v>
      </c>
    </row>
    <row r="240" spans="1:11">
      <c r="A240" s="40" t="str">
        <f t="shared" si="9"/>
        <v>11001GK</v>
      </c>
      <c r="B240" s="31">
        <f>'SET Raw Data'!C240</f>
        <v>9</v>
      </c>
      <c r="C240" s="40" t="str">
        <f t="shared" si="10"/>
        <v>9</v>
      </c>
      <c r="D240" s="31" t="str">
        <f>'SET Raw Data'!D240</f>
        <v>council</v>
      </c>
      <c r="E240" s="31" t="str">
        <f>'SET Raw Data'!E240</f>
        <v>11001</v>
      </c>
      <c r="F240" s="31" t="str">
        <f>'SET Raw Data'!G240</f>
        <v>Grand Knight (501)</v>
      </c>
      <c r="G240" s="40" t="str">
        <f t="shared" si="11"/>
        <v>GK</v>
      </c>
      <c r="H240" s="31" t="str">
        <f>'SET Raw Data'!H240</f>
        <v>JOSHUA D LAMBERT</v>
      </c>
      <c r="I240" s="31" t="str">
        <f>'SET Raw Data'!M240</f>
        <v>Compliant</v>
      </c>
      <c r="J240" s="31" t="str">
        <f>'SET Raw Data'!Q240</f>
        <v>n/a</v>
      </c>
      <c r="K240" s="31" t="str">
        <f>'SET Raw Data'!T240</f>
        <v>Compliant</v>
      </c>
    </row>
    <row r="241" spans="1:11">
      <c r="A241" s="40" t="str">
        <f t="shared" si="9"/>
        <v>13956FD</v>
      </c>
      <c r="B241" s="31">
        <f>'SET Raw Data'!C241</f>
        <v>1</v>
      </c>
      <c r="C241" s="40" t="str">
        <f t="shared" si="10"/>
        <v>1</v>
      </c>
      <c r="D241" s="31" t="str">
        <f>'SET Raw Data'!D241</f>
        <v>council</v>
      </c>
      <c r="E241" s="31" t="str">
        <f>'SET Raw Data'!E241</f>
        <v>13956</v>
      </c>
      <c r="F241" s="31" t="str">
        <f>'SET Raw Data'!G241</f>
        <v>Family Director (519)</v>
      </c>
      <c r="G241" s="40" t="str">
        <f t="shared" si="11"/>
        <v>FD</v>
      </c>
      <c r="H241" s="31" t="str">
        <f>'SET Raw Data'!H241</f>
        <v>KURT P BULLIS</v>
      </c>
      <c r="I241" s="31" t="str">
        <f>'SET Raw Data'!M241</f>
        <v>Compliant</v>
      </c>
      <c r="J241" s="31" t="str">
        <f>'SET Raw Data'!Q241</f>
        <v>Compliant</v>
      </c>
      <c r="K241" s="31" t="str">
        <f>'SET Raw Data'!T241</f>
        <v>Compliant</v>
      </c>
    </row>
    <row r="242" spans="1:11">
      <c r="A242" s="40" t="str">
        <f t="shared" si="9"/>
        <v>11312FD</v>
      </c>
      <c r="B242" s="31">
        <f>'SET Raw Data'!C242</f>
        <v>10</v>
      </c>
      <c r="C242" s="40" t="str">
        <f t="shared" si="10"/>
        <v>10</v>
      </c>
      <c r="D242" s="31" t="str">
        <f>'SET Raw Data'!D242</f>
        <v>council</v>
      </c>
      <c r="E242" s="31" t="str">
        <f>'SET Raw Data'!E242</f>
        <v>11312</v>
      </c>
      <c r="F242" s="31" t="str">
        <f>'SET Raw Data'!G242</f>
        <v>Family Director (519)</v>
      </c>
      <c r="G242" s="40" t="str">
        <f t="shared" si="11"/>
        <v>FD</v>
      </c>
      <c r="H242" s="31" t="str">
        <f>'SET Raw Data'!H242</f>
        <v>REGINALD B SMITH</v>
      </c>
      <c r="I242" s="31" t="str">
        <f>'SET Raw Data'!M242</f>
        <v>Compliant</v>
      </c>
      <c r="J242" s="31" t="str">
        <f>'SET Raw Data'!Q242</f>
        <v>Compliant</v>
      </c>
      <c r="K242" s="31" t="str">
        <f>'SET Raw Data'!T242</f>
        <v>Compliant</v>
      </c>
    </row>
    <row r="243" spans="1:11">
      <c r="A243" s="40" t="str">
        <f t="shared" si="9"/>
        <v>10305PD</v>
      </c>
      <c r="B243" s="31">
        <f>'SET Raw Data'!C243</f>
        <v>13</v>
      </c>
      <c r="C243" s="40" t="str">
        <f t="shared" si="10"/>
        <v>13</v>
      </c>
      <c r="D243" s="31" t="str">
        <f>'SET Raw Data'!D243</f>
        <v>council</v>
      </c>
      <c r="E243" s="31" t="str">
        <f>'SET Raw Data'!E243</f>
        <v>10305</v>
      </c>
      <c r="F243" s="31" t="str">
        <f>'SET Raw Data'!G243</f>
        <v>Program Director (511)</v>
      </c>
      <c r="G243" s="40" t="str">
        <f t="shared" si="11"/>
        <v>PD</v>
      </c>
      <c r="H243" s="31" t="str">
        <f>'SET Raw Data'!H243</f>
        <v>KENNETH C ZELLER</v>
      </c>
      <c r="I243" s="31" t="str">
        <f>'SET Raw Data'!M243</f>
        <v>2026-09-13</v>
      </c>
      <c r="J243" s="31" t="str">
        <f>'SET Raw Data'!Q243</f>
        <v>n/a</v>
      </c>
      <c r="K243" s="31" t="str">
        <f>'SET Raw Data'!T243</f>
        <v>Pending</v>
      </c>
    </row>
    <row r="244" spans="1:11">
      <c r="A244" s="40" t="str">
        <f t="shared" si="9"/>
        <v>3736CD</v>
      </c>
      <c r="B244" s="31">
        <f>'SET Raw Data'!C244</f>
        <v>13</v>
      </c>
      <c r="C244" s="40" t="str">
        <f t="shared" si="10"/>
        <v>13</v>
      </c>
      <c r="D244" s="31" t="str">
        <f>'SET Raw Data'!D244</f>
        <v>council</v>
      </c>
      <c r="E244" s="31" t="str">
        <f>'SET Raw Data'!E244</f>
        <v>3736</v>
      </c>
      <c r="F244" s="31" t="str">
        <f>'SET Raw Data'!G244</f>
        <v>Community Director (514)</v>
      </c>
      <c r="G244" s="40" t="str">
        <f t="shared" si="11"/>
        <v>CD</v>
      </c>
      <c r="H244" s="31" t="str">
        <f>'SET Raw Data'!H244</f>
        <v>JAMES R MINARICK</v>
      </c>
      <c r="I244" s="31" t="str">
        <f>'SET Raw Data'!M244</f>
        <v>Compliant</v>
      </c>
      <c r="J244" s="31" t="str">
        <f>'SET Raw Data'!Q244</f>
        <v>Compliant</v>
      </c>
      <c r="K244" s="31" t="str">
        <f>'SET Raw Data'!T244</f>
        <v>Compliant</v>
      </c>
    </row>
    <row r="245" spans="1:11">
      <c r="A245" s="40" t="str">
        <f t="shared" si="9"/>
        <v>11363PD</v>
      </c>
      <c r="B245" s="31">
        <f>'SET Raw Data'!C245</f>
        <v>22</v>
      </c>
      <c r="C245" s="40" t="str">
        <f t="shared" si="10"/>
        <v>22</v>
      </c>
      <c r="D245" s="31" t="str">
        <f>'SET Raw Data'!D245</f>
        <v>council</v>
      </c>
      <c r="E245" s="31" t="str">
        <f>'SET Raw Data'!E245</f>
        <v>11363</v>
      </c>
      <c r="F245" s="31" t="str">
        <f>'SET Raw Data'!G245</f>
        <v>Program Director (511)</v>
      </c>
      <c r="G245" s="40" t="str">
        <f t="shared" si="11"/>
        <v>PD</v>
      </c>
      <c r="H245" s="31" t="str">
        <f>'SET Raw Data'!H245</f>
        <v>LARRY S KUTA</v>
      </c>
      <c r="I245" s="31" t="str">
        <f>'SET Raw Data'!M245</f>
        <v>Compliant</v>
      </c>
      <c r="J245" s="31" t="str">
        <f>'SET Raw Data'!Q245</f>
        <v>n/a</v>
      </c>
      <c r="K245" s="31" t="str">
        <f>'SET Raw Data'!T245</f>
        <v>Compliant</v>
      </c>
    </row>
    <row r="246" spans="1:11">
      <c r="A246" s="40" t="str">
        <f t="shared" si="9"/>
        <v>10923GK</v>
      </c>
      <c r="B246" s="31">
        <f>'SET Raw Data'!C246</f>
        <v>24</v>
      </c>
      <c r="C246" s="40" t="str">
        <f t="shared" si="10"/>
        <v>24</v>
      </c>
      <c r="D246" s="31" t="str">
        <f>'SET Raw Data'!D246</f>
        <v>council</v>
      </c>
      <c r="E246" s="31" t="str">
        <f>'SET Raw Data'!E246</f>
        <v>10923</v>
      </c>
      <c r="F246" s="31" t="str">
        <f>'SET Raw Data'!G246</f>
        <v>Grand Knight (501)</v>
      </c>
      <c r="G246" s="40" t="str">
        <f t="shared" si="11"/>
        <v>GK</v>
      </c>
      <c r="H246" s="31" t="str">
        <f>'SET Raw Data'!H246</f>
        <v>HAROLD M LABUN</v>
      </c>
      <c r="I246" s="31" t="str">
        <f>'SET Raw Data'!M246</f>
        <v>Compliant</v>
      </c>
      <c r="J246" s="31" t="str">
        <f>'SET Raw Data'!Q246</f>
        <v>n/a</v>
      </c>
      <c r="K246" s="31" t="str">
        <f>'SET Raw Data'!T246</f>
        <v>Compliant</v>
      </c>
    </row>
    <row r="247" spans="1:11">
      <c r="A247" s="40" t="str">
        <f t="shared" si="9"/>
        <v>10923PD</v>
      </c>
      <c r="B247" s="31">
        <f>'SET Raw Data'!C247</f>
        <v>24</v>
      </c>
      <c r="C247" s="40" t="str">
        <f t="shared" si="10"/>
        <v>24</v>
      </c>
      <c r="D247" s="31" t="str">
        <f>'SET Raw Data'!D247</f>
        <v>council</v>
      </c>
      <c r="E247" s="31" t="str">
        <f>'SET Raw Data'!E247</f>
        <v>10923</v>
      </c>
      <c r="F247" s="31" t="str">
        <f>'SET Raw Data'!G247</f>
        <v>Program Director (511)</v>
      </c>
      <c r="G247" s="40" t="str">
        <f t="shared" si="11"/>
        <v>PD</v>
      </c>
      <c r="H247" s="31" t="str">
        <f>'SET Raw Data'!H247</f>
        <v>HAROLD M LABUN</v>
      </c>
      <c r="I247" s="31" t="str">
        <f>'SET Raw Data'!M247</f>
        <v>Compliant</v>
      </c>
      <c r="J247" s="31" t="str">
        <f>'SET Raw Data'!Q247</f>
        <v>n/a</v>
      </c>
      <c r="K247" s="31" t="str">
        <f>'SET Raw Data'!T247</f>
        <v>Compliant</v>
      </c>
    </row>
    <row r="248" spans="1:11">
      <c r="A248" s="40" t="str">
        <f t="shared" si="9"/>
        <v>2693CD</v>
      </c>
      <c r="B248" s="31">
        <f>'SET Raw Data'!C248</f>
        <v>29</v>
      </c>
      <c r="C248" s="40" t="str">
        <f t="shared" si="10"/>
        <v>29</v>
      </c>
      <c r="D248" s="31" t="str">
        <f>'SET Raw Data'!D248</f>
        <v>council</v>
      </c>
      <c r="E248" s="31" t="str">
        <f>'SET Raw Data'!E248</f>
        <v>2693</v>
      </c>
      <c r="F248" s="31" t="str">
        <f>'SET Raw Data'!G248</f>
        <v>Community Director (514)</v>
      </c>
      <c r="G248" s="40" t="str">
        <f t="shared" si="11"/>
        <v>CD</v>
      </c>
      <c r="H248" s="31" t="str">
        <f>'SET Raw Data'!H248</f>
        <v>BERNARD J WALZ</v>
      </c>
      <c r="I248" s="31" t="str">
        <f>'SET Raw Data'!M248</f>
        <v>Non-compliant</v>
      </c>
      <c r="J248" s="31" t="str">
        <f>'SET Raw Data'!Q248</f>
        <v>Non-Compliant</v>
      </c>
      <c r="K248" s="31" t="str">
        <f>'SET Raw Data'!T248</f>
        <v>Non-compliant</v>
      </c>
    </row>
    <row r="249" spans="1:11">
      <c r="A249" s="40" t="str">
        <f t="shared" si="9"/>
        <v>5383PD</v>
      </c>
      <c r="B249" s="31">
        <f>'SET Raw Data'!C249</f>
        <v>36</v>
      </c>
      <c r="C249" s="40" t="str">
        <f t="shared" si="10"/>
        <v>36</v>
      </c>
      <c r="D249" s="31" t="str">
        <f>'SET Raw Data'!D249</f>
        <v>council</v>
      </c>
      <c r="E249" s="31" t="str">
        <f>'SET Raw Data'!E249</f>
        <v>5383</v>
      </c>
      <c r="F249" s="31" t="str">
        <f>'SET Raw Data'!G249</f>
        <v>Program Director (511)</v>
      </c>
      <c r="G249" s="40" t="str">
        <f t="shared" si="11"/>
        <v>PD</v>
      </c>
      <c r="H249" s="31" t="str">
        <f>'SET Raw Data'!H249</f>
        <v>ROBERT J ZELASNEY</v>
      </c>
      <c r="I249" s="31" t="str">
        <f>'SET Raw Data'!M249</f>
        <v>2026-10-24</v>
      </c>
      <c r="J249" s="31" t="str">
        <f>'SET Raw Data'!Q249</f>
        <v>n/a</v>
      </c>
      <c r="K249" s="31" t="str">
        <f>'SET Raw Data'!T249</f>
        <v>Pending</v>
      </c>
    </row>
    <row r="250" spans="1:11">
      <c r="A250" s="40" t="str">
        <f t="shared" si="9"/>
        <v>4923GK</v>
      </c>
      <c r="B250" s="31">
        <f>'SET Raw Data'!C250</f>
        <v>33</v>
      </c>
      <c r="C250" s="40" t="str">
        <f t="shared" si="10"/>
        <v>33</v>
      </c>
      <c r="D250" s="31" t="str">
        <f>'SET Raw Data'!D250</f>
        <v>council</v>
      </c>
      <c r="E250" s="31" t="str">
        <f>'SET Raw Data'!E250</f>
        <v>4923</v>
      </c>
      <c r="F250" s="31" t="str">
        <f>'SET Raw Data'!G250</f>
        <v>Grand Knight (501)</v>
      </c>
      <c r="G250" s="40" t="str">
        <f t="shared" si="11"/>
        <v>GK</v>
      </c>
      <c r="H250" s="31" t="str">
        <f>'SET Raw Data'!H250</f>
        <v>MATTHEW R GIESSELMANN</v>
      </c>
      <c r="I250" s="31" t="str">
        <f>'SET Raw Data'!M250</f>
        <v>Compliant</v>
      </c>
      <c r="J250" s="31" t="str">
        <f>'SET Raw Data'!Q250</f>
        <v>n/a</v>
      </c>
      <c r="K250" s="31" t="str">
        <f>'SET Raw Data'!T250</f>
        <v>Compliant</v>
      </c>
    </row>
    <row r="251" spans="1:11">
      <c r="A251" s="40" t="str">
        <f t="shared" si="9"/>
        <v>3844FD</v>
      </c>
      <c r="B251" s="31">
        <f>'SET Raw Data'!C251</f>
        <v>15</v>
      </c>
      <c r="C251" s="40" t="str">
        <f t="shared" si="10"/>
        <v>15</v>
      </c>
      <c r="D251" s="31" t="str">
        <f>'SET Raw Data'!D251</f>
        <v>council</v>
      </c>
      <c r="E251" s="31" t="str">
        <f>'SET Raw Data'!E251</f>
        <v>3844</v>
      </c>
      <c r="F251" s="31" t="str">
        <f>'SET Raw Data'!G251</f>
        <v>Family Director (519)</v>
      </c>
      <c r="G251" s="40" t="str">
        <f t="shared" si="11"/>
        <v>FD</v>
      </c>
      <c r="H251" s="31" t="str">
        <f>'SET Raw Data'!H251</f>
        <v>LARRY A FOSTER</v>
      </c>
      <c r="I251" s="31" t="str">
        <f>'SET Raw Data'!M251</f>
        <v>Non-compliant</v>
      </c>
      <c r="J251" s="31" t="str">
        <f>'SET Raw Data'!Q251</f>
        <v>Non-Compliant</v>
      </c>
      <c r="K251" s="31" t="str">
        <f>'SET Raw Data'!T251</f>
        <v>Non-compliant</v>
      </c>
    </row>
    <row r="252" spans="1:11">
      <c r="A252" s="40" t="str">
        <f t="shared" si="9"/>
        <v>10163PD</v>
      </c>
      <c r="B252" s="31">
        <f>'SET Raw Data'!C252</f>
        <v>30</v>
      </c>
      <c r="C252" s="40" t="str">
        <f t="shared" si="10"/>
        <v>30</v>
      </c>
      <c r="D252" s="31" t="str">
        <f>'SET Raw Data'!D252</f>
        <v>council</v>
      </c>
      <c r="E252" s="31" t="str">
        <f>'SET Raw Data'!E252</f>
        <v>10163</v>
      </c>
      <c r="F252" s="31" t="str">
        <f>'SET Raw Data'!G252</f>
        <v>Program Director (511)</v>
      </c>
      <c r="G252" s="40" t="str">
        <f t="shared" si="11"/>
        <v>PD</v>
      </c>
      <c r="H252" s="31" t="str">
        <f>'SET Raw Data'!H252</f>
        <v>PATRICK G LORENS</v>
      </c>
      <c r="I252" s="31" t="str">
        <f>'SET Raw Data'!M252</f>
        <v>Compliant</v>
      </c>
      <c r="J252" s="31" t="str">
        <f>'SET Raw Data'!Q252</f>
        <v>n/a</v>
      </c>
      <c r="K252" s="31" t="str">
        <f>'SET Raw Data'!T252</f>
        <v>Compliant</v>
      </c>
    </row>
    <row r="253" spans="1:11">
      <c r="A253" s="40" t="str">
        <f t="shared" si="9"/>
        <v>16680PD</v>
      </c>
      <c r="B253" s="31">
        <f>'SET Raw Data'!C253</f>
        <v>5</v>
      </c>
      <c r="C253" s="40" t="str">
        <f t="shared" si="10"/>
        <v>5</v>
      </c>
      <c r="D253" s="31" t="str">
        <f>'SET Raw Data'!D253</f>
        <v>council</v>
      </c>
      <c r="E253" s="31" t="str">
        <f>'SET Raw Data'!E253</f>
        <v>16680</v>
      </c>
      <c r="F253" s="31" t="str">
        <f>'SET Raw Data'!G253</f>
        <v>Program Director (511)</v>
      </c>
      <c r="G253" s="40" t="str">
        <f t="shared" si="11"/>
        <v>PD</v>
      </c>
      <c r="H253" s="31" t="str">
        <f>'SET Raw Data'!H253</f>
        <v>THOMAS L RICHTER-EGGER</v>
      </c>
      <c r="I253" s="31" t="str">
        <f>'SET Raw Data'!M253</f>
        <v>2026-10-11</v>
      </c>
      <c r="J253" s="31" t="str">
        <f>'SET Raw Data'!Q253</f>
        <v>n/a</v>
      </c>
      <c r="K253" s="31" t="str">
        <f>'SET Raw Data'!T253</f>
        <v>Pending</v>
      </c>
    </row>
    <row r="254" spans="1:11">
      <c r="A254" s="40" t="str">
        <f t="shared" si="9"/>
        <v>10592GK</v>
      </c>
      <c r="B254" s="31">
        <f>'SET Raw Data'!C254</f>
        <v>16</v>
      </c>
      <c r="C254" s="40" t="str">
        <f t="shared" si="10"/>
        <v>16</v>
      </c>
      <c r="D254" s="31" t="str">
        <f>'SET Raw Data'!D254</f>
        <v>council</v>
      </c>
      <c r="E254" s="31" t="str">
        <f>'SET Raw Data'!E254</f>
        <v>10592</v>
      </c>
      <c r="F254" s="31" t="str">
        <f>'SET Raw Data'!G254</f>
        <v>Grand Knight (501)</v>
      </c>
      <c r="G254" s="40" t="str">
        <f t="shared" si="11"/>
        <v>GK</v>
      </c>
      <c r="H254" s="31" t="str">
        <f>'SET Raw Data'!H254</f>
        <v>WENDELL O STROM</v>
      </c>
      <c r="I254" s="31" t="str">
        <f>'SET Raw Data'!M254</f>
        <v>Non-compliant</v>
      </c>
      <c r="J254" s="31" t="str">
        <f>'SET Raw Data'!Q254</f>
        <v>n/a</v>
      </c>
      <c r="K254" s="31" t="str">
        <f>'SET Raw Data'!T254</f>
        <v>Non-compliant</v>
      </c>
    </row>
    <row r="255" spans="1:11">
      <c r="A255" s="40" t="str">
        <f t="shared" si="9"/>
        <v>8889PD</v>
      </c>
      <c r="B255" s="31">
        <f>'SET Raw Data'!C255</f>
        <v>37</v>
      </c>
      <c r="C255" s="40" t="str">
        <f t="shared" si="10"/>
        <v>37</v>
      </c>
      <c r="D255" s="31" t="str">
        <f>'SET Raw Data'!D255</f>
        <v>council</v>
      </c>
      <c r="E255" s="31" t="str">
        <f>'SET Raw Data'!E255</f>
        <v>8889</v>
      </c>
      <c r="F255" s="31" t="str">
        <f>'SET Raw Data'!G255</f>
        <v>Program Director (511)</v>
      </c>
      <c r="G255" s="40" t="str">
        <f t="shared" si="11"/>
        <v>PD</v>
      </c>
      <c r="H255" s="31" t="str">
        <f>'SET Raw Data'!H255</f>
        <v>LYLE R JAKUB</v>
      </c>
      <c r="I255" s="31" t="str">
        <f>'SET Raw Data'!M255</f>
        <v>Compliant</v>
      </c>
      <c r="J255" s="31" t="str">
        <f>'SET Raw Data'!Q255</f>
        <v>n/a</v>
      </c>
      <c r="K255" s="31" t="str">
        <f>'SET Raw Data'!T255</f>
        <v>Compliant</v>
      </c>
    </row>
    <row r="256" spans="1:11">
      <c r="A256" s="40" t="str">
        <f t="shared" si="9"/>
        <v>2272PD</v>
      </c>
      <c r="B256" s="31">
        <f>'SET Raw Data'!C256</f>
        <v>41</v>
      </c>
      <c r="C256" s="40" t="str">
        <f t="shared" si="10"/>
        <v>41</v>
      </c>
      <c r="D256" s="31" t="str">
        <f>'SET Raw Data'!D256</f>
        <v>council</v>
      </c>
      <c r="E256" s="31" t="str">
        <f>'SET Raw Data'!E256</f>
        <v>2272</v>
      </c>
      <c r="F256" s="31" t="str">
        <f>'SET Raw Data'!G256</f>
        <v>Program Director (511)</v>
      </c>
      <c r="G256" s="40" t="str">
        <f t="shared" si="11"/>
        <v>PD</v>
      </c>
      <c r="H256" s="31" t="str">
        <f>'SET Raw Data'!H256</f>
        <v>JON  LIERMAN</v>
      </c>
      <c r="I256" s="31" t="str">
        <f>'SET Raw Data'!M256</f>
        <v>Compliant</v>
      </c>
      <c r="J256" s="31" t="str">
        <f>'SET Raw Data'!Q256</f>
        <v>n/a</v>
      </c>
      <c r="K256" s="31" t="str">
        <f>'SET Raw Data'!T256</f>
        <v>Compliant</v>
      </c>
    </row>
    <row r="257" spans="1:11">
      <c r="A257" s="40" t="str">
        <f t="shared" si="9"/>
        <v>10815CD</v>
      </c>
      <c r="B257" s="31">
        <f>'SET Raw Data'!C257</f>
        <v>1</v>
      </c>
      <c r="C257" s="40" t="str">
        <f t="shared" si="10"/>
        <v>1</v>
      </c>
      <c r="D257" s="31" t="str">
        <f>'SET Raw Data'!D257</f>
        <v>council</v>
      </c>
      <c r="E257" s="31" t="str">
        <f>'SET Raw Data'!E257</f>
        <v>10815</v>
      </c>
      <c r="F257" s="31" t="str">
        <f>'SET Raw Data'!G257</f>
        <v>Community Director (514)</v>
      </c>
      <c r="G257" s="40" t="str">
        <f t="shared" si="11"/>
        <v>CD</v>
      </c>
      <c r="H257" s="31" t="str">
        <f>'SET Raw Data'!H257</f>
        <v>NATHANIEL A ESPINOZA</v>
      </c>
      <c r="I257" s="31" t="str">
        <f>'SET Raw Data'!M257</f>
        <v>Compliant</v>
      </c>
      <c r="J257" s="31" t="str">
        <f>'SET Raw Data'!Q257</f>
        <v>Compliant</v>
      </c>
      <c r="K257" s="31" t="str">
        <f>'SET Raw Data'!T257</f>
        <v>Compliant</v>
      </c>
    </row>
    <row r="258" spans="1:11">
      <c r="A258" s="40" t="str">
        <f t="shared" ref="A258:A321" si="12">CONCATENATE(E258,G258)</f>
        <v>1159GK</v>
      </c>
      <c r="B258" s="31">
        <f>'SET Raw Data'!C258</f>
        <v>22</v>
      </c>
      <c r="C258" s="40" t="str">
        <f t="shared" si="10"/>
        <v>22</v>
      </c>
      <c r="D258" s="31" t="str">
        <f>'SET Raw Data'!D258</f>
        <v>council</v>
      </c>
      <c r="E258" s="31" t="str">
        <f>'SET Raw Data'!E258</f>
        <v>1159</v>
      </c>
      <c r="F258" s="31" t="str">
        <f>'SET Raw Data'!G258</f>
        <v>Grand Knight (501)</v>
      </c>
      <c r="G258" s="40" t="str">
        <f t="shared" si="11"/>
        <v>GK</v>
      </c>
      <c r="H258" s="31" t="str">
        <f>'SET Raw Data'!H258</f>
        <v>JEFFREY J BAHR</v>
      </c>
      <c r="I258" s="31" t="str">
        <f>'SET Raw Data'!M258</f>
        <v>Compliant</v>
      </c>
      <c r="J258" s="31" t="str">
        <f>'SET Raw Data'!Q258</f>
        <v>n/a</v>
      </c>
      <c r="K258" s="31" t="str">
        <f>'SET Raw Data'!T258</f>
        <v>Compliant</v>
      </c>
    </row>
    <row r="259" spans="1:11">
      <c r="A259" s="40" t="str">
        <f t="shared" si="12"/>
        <v>9704FD</v>
      </c>
      <c r="B259" s="31">
        <f>'SET Raw Data'!C259</f>
        <v>9</v>
      </c>
      <c r="C259" s="40" t="str">
        <f t="shared" ref="C259:C322" si="13">RIGHT(B259,2)</f>
        <v>9</v>
      </c>
      <c r="D259" s="31" t="str">
        <f>'SET Raw Data'!D259</f>
        <v>council</v>
      </c>
      <c r="E259" s="31" t="str">
        <f>'SET Raw Data'!E259</f>
        <v>9704</v>
      </c>
      <c r="F259" s="31" t="str">
        <f>'SET Raw Data'!G259</f>
        <v>Family Director (519)</v>
      </c>
      <c r="G259" s="40" t="str">
        <f t="shared" ref="G259:G322" si="14">IF(F259="Family Director (519)","FD",IF(F259="Community Director (514)","CD",IF(F259="Program Director (511)","PD",IF(F259="Grand Knight (501)","GK",IF(F259=0,"","State")))))</f>
        <v>FD</v>
      </c>
      <c r="H259" s="31" t="str">
        <f>'SET Raw Data'!H259</f>
        <v>RON S GROSE</v>
      </c>
      <c r="I259" s="31" t="str">
        <f>'SET Raw Data'!M259</f>
        <v>Compliant</v>
      </c>
      <c r="J259" s="31" t="str">
        <f>'SET Raw Data'!Q259</f>
        <v>Compliant</v>
      </c>
      <c r="K259" s="31" t="str">
        <f>'SET Raw Data'!T259</f>
        <v>Compliant</v>
      </c>
    </row>
    <row r="260" spans="1:11">
      <c r="A260" s="40" t="str">
        <f t="shared" si="12"/>
        <v>14077CD</v>
      </c>
      <c r="B260" s="31">
        <f>'SET Raw Data'!C260</f>
        <v>6</v>
      </c>
      <c r="C260" s="40" t="str">
        <f t="shared" si="13"/>
        <v>6</v>
      </c>
      <c r="D260" s="31" t="str">
        <f>'SET Raw Data'!D260</f>
        <v>council</v>
      </c>
      <c r="E260" s="31" t="str">
        <f>'SET Raw Data'!E260</f>
        <v>14077</v>
      </c>
      <c r="F260" s="31" t="str">
        <f>'SET Raw Data'!G260</f>
        <v>Community Director (514)</v>
      </c>
      <c r="G260" s="40" t="str">
        <f t="shared" si="14"/>
        <v>CD</v>
      </c>
      <c r="H260" s="31" t="str">
        <f>'SET Raw Data'!H260</f>
        <v>MICHAEL J MATUKEWICZ</v>
      </c>
      <c r="I260" s="31" t="str">
        <f>'SET Raw Data'!M260</f>
        <v>Compliant</v>
      </c>
      <c r="J260" s="31" t="str">
        <f>'SET Raw Data'!Q260</f>
        <v>Compliant</v>
      </c>
      <c r="K260" s="31" t="str">
        <f>'SET Raw Data'!T260</f>
        <v>Compliant</v>
      </c>
    </row>
    <row r="261" spans="1:11">
      <c r="A261" s="40" t="str">
        <f t="shared" si="12"/>
        <v>11800PD</v>
      </c>
      <c r="B261" s="31">
        <f>'SET Raw Data'!C261</f>
        <v>32</v>
      </c>
      <c r="C261" s="40" t="str">
        <f t="shared" si="13"/>
        <v>32</v>
      </c>
      <c r="D261" s="31" t="str">
        <f>'SET Raw Data'!D261</f>
        <v>council</v>
      </c>
      <c r="E261" s="31" t="str">
        <f>'SET Raw Data'!E261</f>
        <v>11800</v>
      </c>
      <c r="F261" s="31" t="str">
        <f>'SET Raw Data'!G261</f>
        <v>Program Director (511)</v>
      </c>
      <c r="G261" s="40" t="str">
        <f t="shared" si="14"/>
        <v>PD</v>
      </c>
      <c r="H261" s="31" t="str">
        <f>'SET Raw Data'!H261</f>
        <v>GARRET W DENDINGER</v>
      </c>
      <c r="I261" s="31" t="str">
        <f>'SET Raw Data'!M261</f>
        <v>Compliant</v>
      </c>
      <c r="J261" s="31" t="str">
        <f>'SET Raw Data'!Q261</f>
        <v>n/a</v>
      </c>
      <c r="K261" s="31" t="str">
        <f>'SET Raw Data'!T261</f>
        <v>Compliant</v>
      </c>
    </row>
    <row r="262" spans="1:11">
      <c r="A262" s="40" t="str">
        <f t="shared" si="12"/>
        <v>8889FD</v>
      </c>
      <c r="B262" s="31">
        <f>'SET Raw Data'!C262</f>
        <v>37</v>
      </c>
      <c r="C262" s="40" t="str">
        <f t="shared" si="13"/>
        <v>37</v>
      </c>
      <c r="D262" s="31" t="str">
        <f>'SET Raw Data'!D262</f>
        <v>council</v>
      </c>
      <c r="E262" s="31" t="str">
        <f>'SET Raw Data'!E262</f>
        <v>8889</v>
      </c>
      <c r="F262" s="31" t="str">
        <f>'SET Raw Data'!G262</f>
        <v>Family Director (519)</v>
      </c>
      <c r="G262" s="40" t="str">
        <f t="shared" si="14"/>
        <v>FD</v>
      </c>
      <c r="H262" s="31" t="str">
        <f>'SET Raw Data'!H262</f>
        <v>ROSS J JANAK</v>
      </c>
      <c r="I262" s="31" t="str">
        <f>'SET Raw Data'!M262</f>
        <v>Compliant</v>
      </c>
      <c r="J262" s="31" t="str">
        <f>'SET Raw Data'!Q262</f>
        <v>Compliant</v>
      </c>
      <c r="K262" s="31" t="str">
        <f>'SET Raw Data'!T262</f>
        <v>Compliant</v>
      </c>
    </row>
    <row r="263" spans="1:11">
      <c r="A263" s="40" t="str">
        <f t="shared" si="12"/>
        <v>10285CD</v>
      </c>
      <c r="B263" s="31">
        <f>'SET Raw Data'!C263</f>
        <v>42</v>
      </c>
      <c r="C263" s="40" t="str">
        <f t="shared" si="13"/>
        <v>42</v>
      </c>
      <c r="D263" s="31" t="str">
        <f>'SET Raw Data'!D263</f>
        <v>council</v>
      </c>
      <c r="E263" s="31" t="str">
        <f>'SET Raw Data'!E263</f>
        <v>10285</v>
      </c>
      <c r="F263" s="31" t="str">
        <f>'SET Raw Data'!G263</f>
        <v>Community Director (514)</v>
      </c>
      <c r="G263" s="40" t="str">
        <f t="shared" si="14"/>
        <v>CD</v>
      </c>
      <c r="H263" s="31" t="str">
        <f>'SET Raw Data'!H263</f>
        <v>LESTER E OLSON</v>
      </c>
      <c r="I263" s="31" t="str">
        <f>'SET Raw Data'!M263</f>
        <v>Compliant</v>
      </c>
      <c r="J263" s="31" t="str">
        <f>'SET Raw Data'!Q263</f>
        <v>Compliant</v>
      </c>
      <c r="K263" s="31" t="str">
        <f>'SET Raw Data'!T263</f>
        <v>Compliant</v>
      </c>
    </row>
    <row r="264" spans="1:11">
      <c r="A264" s="40" t="str">
        <f t="shared" si="12"/>
        <v>1723GK</v>
      </c>
      <c r="B264" s="31">
        <f>'SET Raw Data'!C264</f>
        <v>8</v>
      </c>
      <c r="C264" s="40" t="str">
        <f t="shared" si="13"/>
        <v>8</v>
      </c>
      <c r="D264" s="31" t="str">
        <f>'SET Raw Data'!D264</f>
        <v>council</v>
      </c>
      <c r="E264" s="31" t="str">
        <f>'SET Raw Data'!E264</f>
        <v>1723</v>
      </c>
      <c r="F264" s="31" t="str">
        <f>'SET Raw Data'!G264</f>
        <v>Grand Knight (501)</v>
      </c>
      <c r="G264" s="40" t="str">
        <f t="shared" si="14"/>
        <v>GK</v>
      </c>
      <c r="H264" s="31" t="str">
        <f>'SET Raw Data'!H264</f>
        <v>CHANCE A BERGEN</v>
      </c>
      <c r="I264" s="31" t="str">
        <f>'SET Raw Data'!M264</f>
        <v>Compliant</v>
      </c>
      <c r="J264" s="31" t="str">
        <f>'SET Raw Data'!Q264</f>
        <v>n/a</v>
      </c>
      <c r="K264" s="31" t="str">
        <f>'SET Raw Data'!T264</f>
        <v>Compliant</v>
      </c>
    </row>
    <row r="265" spans="1:11">
      <c r="A265" s="40" t="str">
        <f t="shared" si="12"/>
        <v>14070CD</v>
      </c>
      <c r="B265" s="31">
        <f>'SET Raw Data'!C265</f>
        <v>11</v>
      </c>
      <c r="C265" s="40" t="str">
        <f t="shared" si="13"/>
        <v>11</v>
      </c>
      <c r="D265" s="31" t="str">
        <f>'SET Raw Data'!D265</f>
        <v>council</v>
      </c>
      <c r="E265" s="31" t="str">
        <f>'SET Raw Data'!E265</f>
        <v>14070</v>
      </c>
      <c r="F265" s="31" t="str">
        <f>'SET Raw Data'!G265</f>
        <v>Community Director (514)</v>
      </c>
      <c r="G265" s="40" t="str">
        <f t="shared" si="14"/>
        <v>CD</v>
      </c>
      <c r="H265" s="31" t="str">
        <f>'SET Raw Data'!H265</f>
        <v>RANDALL W CHLOUPEK</v>
      </c>
      <c r="I265" s="31" t="str">
        <f>'SET Raw Data'!M265</f>
        <v>Compliant</v>
      </c>
      <c r="J265" s="31" t="str">
        <f>'SET Raw Data'!Q265</f>
        <v>Compliant</v>
      </c>
      <c r="K265" s="31" t="str">
        <f>'SET Raw Data'!T265</f>
        <v>Compliant</v>
      </c>
    </row>
    <row r="266" spans="1:11">
      <c r="A266" s="40" t="str">
        <f t="shared" si="12"/>
        <v>7825FD</v>
      </c>
      <c r="B266" s="31">
        <f>'SET Raw Data'!C266</f>
        <v>20</v>
      </c>
      <c r="C266" s="40" t="str">
        <f t="shared" si="13"/>
        <v>20</v>
      </c>
      <c r="D266" s="31" t="str">
        <f>'SET Raw Data'!D266</f>
        <v>council</v>
      </c>
      <c r="E266" s="31" t="str">
        <f>'SET Raw Data'!E266</f>
        <v>7825</v>
      </c>
      <c r="F266" s="31" t="str">
        <f>'SET Raw Data'!G266</f>
        <v>Family Director (519)</v>
      </c>
      <c r="G266" s="40" t="str">
        <f t="shared" si="14"/>
        <v>FD</v>
      </c>
      <c r="H266" s="31" t="str">
        <f>'SET Raw Data'!H266</f>
        <v>KENT D CRUISE</v>
      </c>
      <c r="I266" s="31" t="str">
        <f>'SET Raw Data'!M266</f>
        <v>Non-compliant</v>
      </c>
      <c r="J266" s="31" t="str">
        <f>'SET Raw Data'!Q266</f>
        <v>Non-Compliant</v>
      </c>
      <c r="K266" s="31" t="str">
        <f>'SET Raw Data'!T266</f>
        <v>Non-compliant</v>
      </c>
    </row>
    <row r="267" spans="1:11">
      <c r="A267" s="40" t="str">
        <f t="shared" si="12"/>
        <v>4979GK</v>
      </c>
      <c r="B267" s="31">
        <f>'SET Raw Data'!C267</f>
        <v>28</v>
      </c>
      <c r="C267" s="40" t="str">
        <f t="shared" si="13"/>
        <v>28</v>
      </c>
      <c r="D267" s="31" t="str">
        <f>'SET Raw Data'!D267</f>
        <v>council</v>
      </c>
      <c r="E267" s="31" t="str">
        <f>'SET Raw Data'!E267</f>
        <v>4979</v>
      </c>
      <c r="F267" s="31" t="str">
        <f>'SET Raw Data'!G267</f>
        <v>Grand Knight (501)</v>
      </c>
      <c r="G267" s="40" t="str">
        <f t="shared" si="14"/>
        <v>GK</v>
      </c>
      <c r="H267" s="31" t="str">
        <f>'SET Raw Data'!H267</f>
        <v>JAMES R PERRIN</v>
      </c>
      <c r="I267" s="31" t="str">
        <f>'SET Raw Data'!M267</f>
        <v>Compliant</v>
      </c>
      <c r="J267" s="31" t="str">
        <f>'SET Raw Data'!Q267</f>
        <v>n/a</v>
      </c>
      <c r="K267" s="31" t="str">
        <f>'SET Raw Data'!T267</f>
        <v>Compliant</v>
      </c>
    </row>
    <row r="268" spans="1:11">
      <c r="A268" s="40" t="str">
        <f t="shared" si="12"/>
        <v>2681PD</v>
      </c>
      <c r="B268" s="31">
        <f>'SET Raw Data'!C268</f>
        <v>31</v>
      </c>
      <c r="C268" s="40" t="str">
        <f t="shared" si="13"/>
        <v>31</v>
      </c>
      <c r="D268" s="31" t="str">
        <f>'SET Raw Data'!D268</f>
        <v>council</v>
      </c>
      <c r="E268" s="31" t="str">
        <f>'SET Raw Data'!E268</f>
        <v>2681</v>
      </c>
      <c r="F268" s="31" t="str">
        <f>'SET Raw Data'!G268</f>
        <v>Program Director (511)</v>
      </c>
      <c r="G268" s="40" t="str">
        <f t="shared" si="14"/>
        <v>PD</v>
      </c>
      <c r="H268" s="31" t="str">
        <f>'SET Raw Data'!H268</f>
        <v>RICHARD L FORSSTROM</v>
      </c>
      <c r="I268" s="31" t="str">
        <f>'SET Raw Data'!M268</f>
        <v>Compliant</v>
      </c>
      <c r="J268" s="31" t="str">
        <f>'SET Raw Data'!Q268</f>
        <v>n/a</v>
      </c>
      <c r="K268" s="31" t="str">
        <f>'SET Raw Data'!T268</f>
        <v>Compliant</v>
      </c>
    </row>
    <row r="269" spans="1:11">
      <c r="A269" s="40" t="str">
        <f t="shared" si="12"/>
        <v>9704PD</v>
      </c>
      <c r="B269" s="31">
        <f>'SET Raw Data'!C269</f>
        <v>9</v>
      </c>
      <c r="C269" s="40" t="str">
        <f t="shared" si="13"/>
        <v>9</v>
      </c>
      <c r="D269" s="31" t="str">
        <f>'SET Raw Data'!D269</f>
        <v>council</v>
      </c>
      <c r="E269" s="31" t="str">
        <f>'SET Raw Data'!E269</f>
        <v>9704</v>
      </c>
      <c r="F269" s="31" t="str">
        <f>'SET Raw Data'!G269</f>
        <v>Program Director (511)</v>
      </c>
      <c r="G269" s="40" t="str">
        <f t="shared" si="14"/>
        <v>PD</v>
      </c>
      <c r="H269" s="31" t="str">
        <f>'SET Raw Data'!H269</f>
        <v>GARY A TALBOTT</v>
      </c>
      <c r="I269" s="31" t="str">
        <f>'SET Raw Data'!M269</f>
        <v>Compliant</v>
      </c>
      <c r="J269" s="31" t="str">
        <f>'SET Raw Data'!Q269</f>
        <v>n/a</v>
      </c>
      <c r="K269" s="31" t="str">
        <f>'SET Raw Data'!T269</f>
        <v>Compliant</v>
      </c>
    </row>
    <row r="270" spans="1:11">
      <c r="A270" s="40" t="str">
        <f t="shared" si="12"/>
        <v>7825GK</v>
      </c>
      <c r="B270" s="31">
        <f>'SET Raw Data'!C270</f>
        <v>20</v>
      </c>
      <c r="C270" s="40" t="str">
        <f t="shared" si="13"/>
        <v>20</v>
      </c>
      <c r="D270" s="31" t="str">
        <f>'SET Raw Data'!D270</f>
        <v>council</v>
      </c>
      <c r="E270" s="31" t="str">
        <f>'SET Raw Data'!E270</f>
        <v>7825</v>
      </c>
      <c r="F270" s="31" t="str">
        <f>'SET Raw Data'!G270</f>
        <v>Grand Knight (501)</v>
      </c>
      <c r="G270" s="40" t="str">
        <f t="shared" si="14"/>
        <v>GK</v>
      </c>
      <c r="H270" s="31" t="str">
        <f>'SET Raw Data'!H270</f>
        <v>GERARD C MICEK</v>
      </c>
      <c r="I270" s="31" t="str">
        <f>'SET Raw Data'!M270</f>
        <v>Non-compliant</v>
      </c>
      <c r="J270" s="31" t="str">
        <f>'SET Raw Data'!Q270</f>
        <v>n/a</v>
      </c>
      <c r="K270" s="31" t="str">
        <f>'SET Raw Data'!T270</f>
        <v>Non-compliant</v>
      </c>
    </row>
    <row r="271" spans="1:11">
      <c r="A271" s="40" t="str">
        <f t="shared" si="12"/>
        <v>2292PD</v>
      </c>
      <c r="B271" s="31">
        <f>'SET Raw Data'!C271</f>
        <v>25</v>
      </c>
      <c r="C271" s="40" t="str">
        <f t="shared" si="13"/>
        <v>25</v>
      </c>
      <c r="D271" s="31" t="str">
        <f>'SET Raw Data'!D271</f>
        <v>council</v>
      </c>
      <c r="E271" s="31" t="str">
        <f>'SET Raw Data'!E271</f>
        <v>2292</v>
      </c>
      <c r="F271" s="31" t="str">
        <f>'SET Raw Data'!G271</f>
        <v>Program Director (511)</v>
      </c>
      <c r="G271" s="40" t="str">
        <f t="shared" si="14"/>
        <v>PD</v>
      </c>
      <c r="H271" s="31" t="str">
        <f>'SET Raw Data'!H271</f>
        <v>ALAN C GABRIEL</v>
      </c>
      <c r="I271" s="31" t="str">
        <f>'SET Raw Data'!M271</f>
        <v>Compliant</v>
      </c>
      <c r="J271" s="31" t="str">
        <f>'SET Raw Data'!Q271</f>
        <v>n/a</v>
      </c>
      <c r="K271" s="31" t="str">
        <f>'SET Raw Data'!T271</f>
        <v>Compliant</v>
      </c>
    </row>
    <row r="272" spans="1:11">
      <c r="A272" s="40" t="str">
        <f t="shared" si="12"/>
        <v>975GK</v>
      </c>
      <c r="B272" s="31">
        <f>'SET Raw Data'!C272</f>
        <v>31</v>
      </c>
      <c r="C272" s="40" t="str">
        <f t="shared" si="13"/>
        <v>31</v>
      </c>
      <c r="D272" s="31" t="str">
        <f>'SET Raw Data'!D272</f>
        <v>council</v>
      </c>
      <c r="E272" s="31" t="str">
        <f>'SET Raw Data'!E272</f>
        <v>975</v>
      </c>
      <c r="F272" s="31" t="str">
        <f>'SET Raw Data'!G272</f>
        <v>Grand Knight (501)</v>
      </c>
      <c r="G272" s="40" t="str">
        <f t="shared" si="14"/>
        <v>GK</v>
      </c>
      <c r="H272" s="31" t="str">
        <f>'SET Raw Data'!H272</f>
        <v>LARRY J SNYDER</v>
      </c>
      <c r="I272" s="31" t="str">
        <f>'SET Raw Data'!M272</f>
        <v>Compliant</v>
      </c>
      <c r="J272" s="31" t="str">
        <f>'SET Raw Data'!Q272</f>
        <v>n/a</v>
      </c>
      <c r="K272" s="31" t="str">
        <f>'SET Raw Data'!T272</f>
        <v>Compliant</v>
      </c>
    </row>
    <row r="273" spans="1:11">
      <c r="A273" s="40" t="str">
        <f t="shared" si="12"/>
        <v>11364FD</v>
      </c>
      <c r="B273" s="31">
        <f>'SET Raw Data'!C273</f>
        <v>35</v>
      </c>
      <c r="C273" s="40" t="str">
        <f t="shared" si="13"/>
        <v>35</v>
      </c>
      <c r="D273" s="31" t="str">
        <f>'SET Raw Data'!D273</f>
        <v>council</v>
      </c>
      <c r="E273" s="31" t="str">
        <f>'SET Raw Data'!E273</f>
        <v>11364</v>
      </c>
      <c r="F273" s="31" t="str">
        <f>'SET Raw Data'!G273</f>
        <v>Family Director (519)</v>
      </c>
      <c r="G273" s="40" t="str">
        <f t="shared" si="14"/>
        <v>FD</v>
      </c>
      <c r="H273" s="31" t="str">
        <f>'SET Raw Data'!H273</f>
        <v>BRIAN P JOHNSON</v>
      </c>
      <c r="I273" s="31" t="str">
        <f>'SET Raw Data'!M273</f>
        <v>Compliant</v>
      </c>
      <c r="J273" s="31" t="str">
        <f>'SET Raw Data'!Q273</f>
        <v>Compliant</v>
      </c>
      <c r="K273" s="31" t="str">
        <f>'SET Raw Data'!T273</f>
        <v>Compliant</v>
      </c>
    </row>
    <row r="274" spans="1:11">
      <c r="A274" s="40" t="str">
        <f t="shared" si="12"/>
        <v>NEState</v>
      </c>
      <c r="B274" s="31" t="str">
        <f>'SET Raw Data'!C274</f>
        <v>n/a</v>
      </c>
      <c r="C274" s="40" t="str">
        <f t="shared" si="13"/>
        <v>/a</v>
      </c>
      <c r="D274" s="31" t="str">
        <f>'SET Raw Data'!D274</f>
        <v>jurisdiction</v>
      </c>
      <c r="E274" s="31" t="str">
        <f>'SET Raw Data'!E274</f>
        <v>NE</v>
      </c>
      <c r="F274" s="31" t="str">
        <f>'SET Raw Data'!G274</f>
        <v>State Advocate (205)</v>
      </c>
      <c r="G274" s="40" t="str">
        <f t="shared" si="14"/>
        <v>State</v>
      </c>
      <c r="H274" s="31" t="str">
        <f>'SET Raw Data'!H274</f>
        <v>JAMES R KORTH</v>
      </c>
      <c r="I274" s="31" t="str">
        <f>'SET Raw Data'!M274</f>
        <v>Compliant</v>
      </c>
      <c r="J274" s="31" t="str">
        <f>'SET Raw Data'!Q274</f>
        <v>n/a</v>
      </c>
      <c r="K274" s="31" t="str">
        <f>'SET Raw Data'!T274</f>
        <v>Compliant</v>
      </c>
    </row>
    <row r="275" spans="1:11">
      <c r="A275" s="40" t="str">
        <f t="shared" si="12"/>
        <v>13015FD</v>
      </c>
      <c r="B275" s="31">
        <f>'SET Raw Data'!C275</f>
        <v>9</v>
      </c>
      <c r="C275" s="40" t="str">
        <f t="shared" si="13"/>
        <v>9</v>
      </c>
      <c r="D275" s="31" t="str">
        <f>'SET Raw Data'!D275</f>
        <v>council</v>
      </c>
      <c r="E275" s="31" t="str">
        <f>'SET Raw Data'!E275</f>
        <v>13015</v>
      </c>
      <c r="F275" s="31" t="str">
        <f>'SET Raw Data'!G275</f>
        <v>Family Director (519)</v>
      </c>
      <c r="G275" s="40" t="str">
        <f t="shared" si="14"/>
        <v>FD</v>
      </c>
      <c r="H275" s="31" t="str">
        <f>'SET Raw Data'!H275</f>
        <v>JACOB  SYKORA</v>
      </c>
      <c r="I275" s="31" t="str">
        <f>'SET Raw Data'!M275</f>
        <v>Compliant</v>
      </c>
      <c r="J275" s="31" t="str">
        <f>'SET Raw Data'!Q275</f>
        <v>Compliant</v>
      </c>
      <c r="K275" s="31" t="str">
        <f>'SET Raw Data'!T275</f>
        <v>Compliant</v>
      </c>
    </row>
    <row r="276" spans="1:11">
      <c r="A276" s="40" t="str">
        <f t="shared" si="12"/>
        <v>13584FD</v>
      </c>
      <c r="B276" s="31">
        <f>'SET Raw Data'!C276</f>
        <v>21</v>
      </c>
      <c r="C276" s="40" t="str">
        <f t="shared" si="13"/>
        <v>21</v>
      </c>
      <c r="D276" s="31" t="str">
        <f>'SET Raw Data'!D276</f>
        <v>council</v>
      </c>
      <c r="E276" s="31" t="str">
        <f>'SET Raw Data'!E276</f>
        <v>13584</v>
      </c>
      <c r="F276" s="31" t="str">
        <f>'SET Raw Data'!G276</f>
        <v>Family Director (519)</v>
      </c>
      <c r="G276" s="40" t="str">
        <f t="shared" si="14"/>
        <v>FD</v>
      </c>
      <c r="H276" s="31" t="str">
        <f>'SET Raw Data'!H276</f>
        <v>WYATT N PFEIFER</v>
      </c>
      <c r="I276" s="31" t="str">
        <f>'SET Raw Data'!M276</f>
        <v>Compliant</v>
      </c>
      <c r="J276" s="31" t="str">
        <f>'SET Raw Data'!Q276</f>
        <v>Compliant</v>
      </c>
      <c r="K276" s="31" t="str">
        <f>'SET Raw Data'!T276</f>
        <v>Compliant</v>
      </c>
    </row>
    <row r="277" spans="1:11">
      <c r="A277" s="40" t="str">
        <f t="shared" si="12"/>
        <v>7740CD</v>
      </c>
      <c r="B277" s="31">
        <f>'SET Raw Data'!C277</f>
        <v>4</v>
      </c>
      <c r="C277" s="40" t="str">
        <f t="shared" si="13"/>
        <v>4</v>
      </c>
      <c r="D277" s="31" t="str">
        <f>'SET Raw Data'!D277</f>
        <v>council</v>
      </c>
      <c r="E277" s="31" t="str">
        <f>'SET Raw Data'!E277</f>
        <v>7740</v>
      </c>
      <c r="F277" s="31" t="str">
        <f>'SET Raw Data'!G277</f>
        <v>Community Director (514)</v>
      </c>
      <c r="G277" s="40" t="str">
        <f t="shared" si="14"/>
        <v>CD</v>
      </c>
      <c r="H277" s="31" t="str">
        <f>'SET Raw Data'!H277</f>
        <v>JOHN P KENNEDY</v>
      </c>
      <c r="I277" s="31" t="str">
        <f>'SET Raw Data'!M277</f>
        <v>Compliant</v>
      </c>
      <c r="J277" s="31" t="str">
        <f>'SET Raw Data'!Q277</f>
        <v>Compliant</v>
      </c>
      <c r="K277" s="31" t="str">
        <f>'SET Raw Data'!T277</f>
        <v>Compliant</v>
      </c>
    </row>
    <row r="278" spans="1:11">
      <c r="A278" s="40" t="str">
        <f t="shared" si="12"/>
        <v>5045PD</v>
      </c>
      <c r="B278" s="31">
        <f>'SET Raw Data'!C278</f>
        <v>2</v>
      </c>
      <c r="C278" s="40" t="str">
        <f t="shared" si="13"/>
        <v>2</v>
      </c>
      <c r="D278" s="31" t="str">
        <f>'SET Raw Data'!D278</f>
        <v>council</v>
      </c>
      <c r="E278" s="31" t="str">
        <f>'SET Raw Data'!E278</f>
        <v>5045</v>
      </c>
      <c r="F278" s="31" t="str">
        <f>'SET Raw Data'!G278</f>
        <v>Program Director (511)</v>
      </c>
      <c r="G278" s="40" t="str">
        <f t="shared" si="14"/>
        <v>PD</v>
      </c>
      <c r="H278" s="31" t="str">
        <f>'SET Raw Data'!H278</f>
        <v>JAMES H KORFF</v>
      </c>
      <c r="I278" s="31" t="str">
        <f>'SET Raw Data'!M278</f>
        <v>Non-compliant</v>
      </c>
      <c r="J278" s="31" t="str">
        <f>'SET Raw Data'!Q278</f>
        <v>n/a</v>
      </c>
      <c r="K278" s="31" t="str">
        <f>'SET Raw Data'!T278</f>
        <v>Non-compliant</v>
      </c>
    </row>
    <row r="279" spans="1:11">
      <c r="A279" s="40" t="str">
        <f t="shared" si="12"/>
        <v>10000GK</v>
      </c>
      <c r="B279" s="31">
        <f>'SET Raw Data'!C279</f>
        <v>7</v>
      </c>
      <c r="C279" s="40" t="str">
        <f t="shared" si="13"/>
        <v>7</v>
      </c>
      <c r="D279" s="31" t="str">
        <f>'SET Raw Data'!D279</f>
        <v>council</v>
      </c>
      <c r="E279" s="31" t="str">
        <f>'SET Raw Data'!E279</f>
        <v>10000</v>
      </c>
      <c r="F279" s="31" t="str">
        <f>'SET Raw Data'!G279</f>
        <v>Grand Knight (501)</v>
      </c>
      <c r="G279" s="40" t="str">
        <f t="shared" si="14"/>
        <v>GK</v>
      </c>
      <c r="H279" s="31" t="str">
        <f>'SET Raw Data'!H279</f>
        <v>ERIC R SCHMIT</v>
      </c>
      <c r="I279" s="31" t="str">
        <f>'SET Raw Data'!M279</f>
        <v>Compliant</v>
      </c>
      <c r="J279" s="31" t="str">
        <f>'SET Raw Data'!Q279</f>
        <v>n/a</v>
      </c>
      <c r="K279" s="31" t="str">
        <f>'SET Raw Data'!T279</f>
        <v>Compliant</v>
      </c>
    </row>
    <row r="280" spans="1:11">
      <c r="A280" s="40" t="str">
        <f t="shared" si="12"/>
        <v>9704CD</v>
      </c>
      <c r="B280" s="31">
        <f>'SET Raw Data'!C280</f>
        <v>9</v>
      </c>
      <c r="C280" s="40" t="str">
        <f t="shared" si="13"/>
        <v>9</v>
      </c>
      <c r="D280" s="31" t="str">
        <f>'SET Raw Data'!D280</f>
        <v>council</v>
      </c>
      <c r="E280" s="31" t="str">
        <f>'SET Raw Data'!E280</f>
        <v>9704</v>
      </c>
      <c r="F280" s="31" t="str">
        <f>'SET Raw Data'!G280</f>
        <v>Community Director (514)</v>
      </c>
      <c r="G280" s="40" t="str">
        <f t="shared" si="14"/>
        <v>CD</v>
      </c>
      <c r="H280" s="31" t="str">
        <f>'SET Raw Data'!H280</f>
        <v>ALAN L PENDLETON</v>
      </c>
      <c r="I280" s="31" t="str">
        <f>'SET Raw Data'!M280</f>
        <v>Compliant</v>
      </c>
      <c r="J280" s="31" t="str">
        <f>'SET Raw Data'!Q280</f>
        <v>Compliant</v>
      </c>
      <c r="K280" s="31" t="str">
        <f>'SET Raw Data'!T280</f>
        <v>Compliant</v>
      </c>
    </row>
    <row r="281" spans="1:11">
      <c r="A281" s="40" t="str">
        <f t="shared" si="12"/>
        <v>1233FD</v>
      </c>
      <c r="B281" s="31">
        <f>'SET Raw Data'!C281</f>
        <v>16</v>
      </c>
      <c r="C281" s="40" t="str">
        <f t="shared" si="13"/>
        <v>16</v>
      </c>
      <c r="D281" s="31" t="str">
        <f>'SET Raw Data'!D281</f>
        <v>council</v>
      </c>
      <c r="E281" s="31" t="str">
        <f>'SET Raw Data'!E281</f>
        <v>1233</v>
      </c>
      <c r="F281" s="31" t="str">
        <f>'SET Raw Data'!G281</f>
        <v>Family Director (519)</v>
      </c>
      <c r="G281" s="40" t="str">
        <f t="shared" si="14"/>
        <v>FD</v>
      </c>
      <c r="H281" s="31" t="str">
        <f>'SET Raw Data'!H281</f>
        <v>PAT J BURBACH</v>
      </c>
      <c r="I281" s="31" t="str">
        <f>'SET Raw Data'!M281</f>
        <v>2026-10-24</v>
      </c>
      <c r="J281" s="31" t="str">
        <f>'SET Raw Data'!Q281</f>
        <v>Compliant</v>
      </c>
      <c r="K281" s="31" t="str">
        <f>'SET Raw Data'!T281</f>
        <v>Pending</v>
      </c>
    </row>
    <row r="282" spans="1:11">
      <c r="A282" s="40" t="str">
        <f t="shared" si="12"/>
        <v>2388CD</v>
      </c>
      <c r="B282" s="31">
        <f>'SET Raw Data'!C282</f>
        <v>25</v>
      </c>
      <c r="C282" s="40" t="str">
        <f t="shared" si="13"/>
        <v>25</v>
      </c>
      <c r="D282" s="31" t="str">
        <f>'SET Raw Data'!D282</f>
        <v>council</v>
      </c>
      <c r="E282" s="31" t="str">
        <f>'SET Raw Data'!E282</f>
        <v>2388</v>
      </c>
      <c r="F282" s="31" t="str">
        <f>'SET Raw Data'!G282</f>
        <v>Community Director (514)</v>
      </c>
      <c r="G282" s="40" t="str">
        <f t="shared" si="14"/>
        <v>CD</v>
      </c>
      <c r="H282" s="31" t="str">
        <f>'SET Raw Data'!H282</f>
        <v>DION J NEUMILLER</v>
      </c>
      <c r="I282" s="31" t="str">
        <f>'SET Raw Data'!M282</f>
        <v>Compliant</v>
      </c>
      <c r="J282" s="31" t="str">
        <f>'SET Raw Data'!Q282</f>
        <v>Compliant</v>
      </c>
      <c r="K282" s="31" t="str">
        <f>'SET Raw Data'!T282</f>
        <v>Compliant</v>
      </c>
    </row>
    <row r="283" spans="1:11">
      <c r="A283" s="40" t="str">
        <f t="shared" si="12"/>
        <v>7825CD</v>
      </c>
      <c r="B283" s="31">
        <f>'SET Raw Data'!C283</f>
        <v>20</v>
      </c>
      <c r="C283" s="40" t="str">
        <f t="shared" si="13"/>
        <v>20</v>
      </c>
      <c r="D283" s="31" t="str">
        <f>'SET Raw Data'!D283</f>
        <v>council</v>
      </c>
      <c r="E283" s="31" t="str">
        <f>'SET Raw Data'!E283</f>
        <v>7825</v>
      </c>
      <c r="F283" s="31" t="str">
        <f>'SET Raw Data'!G283</f>
        <v>Community Director (514)</v>
      </c>
      <c r="G283" s="40" t="str">
        <f t="shared" si="14"/>
        <v>CD</v>
      </c>
      <c r="H283" s="31" t="str">
        <f>'SET Raw Data'!H283</f>
        <v>DENNIS D SCHACK</v>
      </c>
      <c r="I283" s="31" t="str">
        <f>'SET Raw Data'!M283</f>
        <v>Non-compliant</v>
      </c>
      <c r="J283" s="31" t="str">
        <f>'SET Raw Data'!Q283</f>
        <v>2026-09-26</v>
      </c>
      <c r="K283" s="31" t="str">
        <f>'SET Raw Data'!T283</f>
        <v>Non-compliant</v>
      </c>
    </row>
    <row r="284" spans="1:11">
      <c r="A284" s="40" t="str">
        <f t="shared" si="12"/>
        <v>10412PD</v>
      </c>
      <c r="B284" s="31">
        <f>'SET Raw Data'!C284</f>
        <v>13</v>
      </c>
      <c r="C284" s="40" t="str">
        <f t="shared" si="13"/>
        <v>13</v>
      </c>
      <c r="D284" s="31" t="str">
        <f>'SET Raw Data'!D284</f>
        <v>council</v>
      </c>
      <c r="E284" s="31" t="str">
        <f>'SET Raw Data'!E284</f>
        <v>10412</v>
      </c>
      <c r="F284" s="31" t="str">
        <f>'SET Raw Data'!G284</f>
        <v>Program Director (511)</v>
      </c>
      <c r="G284" s="40" t="str">
        <f t="shared" si="14"/>
        <v>PD</v>
      </c>
      <c r="H284" s="31" t="str">
        <f>'SET Raw Data'!H284</f>
        <v>LARRY C MCKEE</v>
      </c>
      <c r="I284" s="31" t="str">
        <f>'SET Raw Data'!M284</f>
        <v>Compliant</v>
      </c>
      <c r="J284" s="31" t="str">
        <f>'SET Raw Data'!Q284</f>
        <v>n/a</v>
      </c>
      <c r="K284" s="31" t="str">
        <f>'SET Raw Data'!T284</f>
        <v>Compliant</v>
      </c>
    </row>
    <row r="285" spans="1:11">
      <c r="A285" s="40" t="str">
        <f t="shared" si="12"/>
        <v>7778GK</v>
      </c>
      <c r="B285" s="31">
        <f>'SET Raw Data'!C285</f>
        <v>30</v>
      </c>
      <c r="C285" s="40" t="str">
        <f t="shared" si="13"/>
        <v>30</v>
      </c>
      <c r="D285" s="31" t="str">
        <f>'SET Raw Data'!D285</f>
        <v>council</v>
      </c>
      <c r="E285" s="31" t="str">
        <f>'SET Raw Data'!E285</f>
        <v>7778</v>
      </c>
      <c r="F285" s="31" t="str">
        <f>'SET Raw Data'!G285</f>
        <v>Grand Knight (501)</v>
      </c>
      <c r="G285" s="40" t="str">
        <f t="shared" si="14"/>
        <v>GK</v>
      </c>
      <c r="H285" s="31" t="str">
        <f>'SET Raw Data'!H285</f>
        <v>BERNARD E DEAVER</v>
      </c>
      <c r="I285" s="31" t="str">
        <f>'SET Raw Data'!M285</f>
        <v>Non-compliant</v>
      </c>
      <c r="J285" s="31" t="str">
        <f>'SET Raw Data'!Q285</f>
        <v>n/a</v>
      </c>
      <c r="K285" s="31" t="str">
        <f>'SET Raw Data'!T285</f>
        <v>Non-compliant</v>
      </c>
    </row>
    <row r="286" spans="1:11">
      <c r="A286" s="40" t="str">
        <f t="shared" si="12"/>
        <v>16878PD</v>
      </c>
      <c r="B286" s="31">
        <f>'SET Raw Data'!C286</f>
        <v>9</v>
      </c>
      <c r="C286" s="40" t="str">
        <f t="shared" si="13"/>
        <v>9</v>
      </c>
      <c r="D286" s="31" t="str">
        <f>'SET Raw Data'!D286</f>
        <v>council</v>
      </c>
      <c r="E286" s="31" t="str">
        <f>'SET Raw Data'!E286</f>
        <v>16878</v>
      </c>
      <c r="F286" s="31" t="str">
        <f>'SET Raw Data'!G286</f>
        <v>Program Director (511)</v>
      </c>
      <c r="G286" s="40" t="str">
        <f t="shared" si="14"/>
        <v>PD</v>
      </c>
      <c r="H286" s="31" t="str">
        <f>'SET Raw Data'!H286</f>
        <v>WILLIAM V MONTAG</v>
      </c>
      <c r="I286" s="31" t="str">
        <f>'SET Raw Data'!M286</f>
        <v>Compliant</v>
      </c>
      <c r="J286" s="31" t="str">
        <f>'SET Raw Data'!Q286</f>
        <v>n/a</v>
      </c>
      <c r="K286" s="31" t="str">
        <f>'SET Raw Data'!T286</f>
        <v>Compliant</v>
      </c>
    </row>
    <row r="287" spans="1:11">
      <c r="A287" s="40" t="str">
        <f t="shared" si="12"/>
        <v>11001FD</v>
      </c>
      <c r="B287" s="31">
        <f>'SET Raw Data'!C287</f>
        <v>9</v>
      </c>
      <c r="C287" s="40" t="str">
        <f t="shared" si="13"/>
        <v>9</v>
      </c>
      <c r="D287" s="31" t="str">
        <f>'SET Raw Data'!D287</f>
        <v>council</v>
      </c>
      <c r="E287" s="31" t="str">
        <f>'SET Raw Data'!E287</f>
        <v>11001</v>
      </c>
      <c r="F287" s="31" t="str">
        <f>'SET Raw Data'!G287</f>
        <v>Family Director (519)</v>
      </c>
      <c r="G287" s="40" t="str">
        <f t="shared" si="14"/>
        <v>FD</v>
      </c>
      <c r="H287" s="31" t="str">
        <f>'SET Raw Data'!H287</f>
        <v>RYAN G RILEY</v>
      </c>
      <c r="I287" s="31" t="str">
        <f>'SET Raw Data'!M287</f>
        <v>Non-compliant</v>
      </c>
      <c r="J287" s="31" t="str">
        <f>'SET Raw Data'!Q287</f>
        <v>Compliant</v>
      </c>
      <c r="K287" s="31" t="str">
        <f>'SET Raw Data'!T287</f>
        <v>Non-compliant</v>
      </c>
    </row>
    <row r="288" spans="1:11">
      <c r="A288" s="40" t="str">
        <f t="shared" si="12"/>
        <v>2373CD</v>
      </c>
      <c r="B288" s="31">
        <f>'SET Raw Data'!C288</f>
        <v>29</v>
      </c>
      <c r="C288" s="40" t="str">
        <f t="shared" si="13"/>
        <v>29</v>
      </c>
      <c r="D288" s="31" t="str">
        <f>'SET Raw Data'!D288</f>
        <v>council</v>
      </c>
      <c r="E288" s="31" t="str">
        <f>'SET Raw Data'!E288</f>
        <v>2373</v>
      </c>
      <c r="F288" s="31" t="str">
        <f>'SET Raw Data'!G288</f>
        <v>Community Director (514)</v>
      </c>
      <c r="G288" s="40" t="str">
        <f t="shared" si="14"/>
        <v>CD</v>
      </c>
      <c r="H288" s="31" t="str">
        <f>'SET Raw Data'!H288</f>
        <v>ROGER C LUTHER</v>
      </c>
      <c r="I288" s="31" t="str">
        <f>'SET Raw Data'!M288</f>
        <v>Non-compliant</v>
      </c>
      <c r="J288" s="31" t="str">
        <f>'SET Raw Data'!Q288</f>
        <v>Non-Compliant</v>
      </c>
      <c r="K288" s="31" t="str">
        <f>'SET Raw Data'!T288</f>
        <v>Non-compliant</v>
      </c>
    </row>
    <row r="289" spans="1:11">
      <c r="A289" s="40" t="str">
        <f t="shared" si="12"/>
        <v>14077GK</v>
      </c>
      <c r="B289" s="31">
        <f>'SET Raw Data'!C289</f>
        <v>6</v>
      </c>
      <c r="C289" s="40" t="str">
        <f t="shared" si="13"/>
        <v>6</v>
      </c>
      <c r="D289" s="31" t="str">
        <f>'SET Raw Data'!D289</f>
        <v>council</v>
      </c>
      <c r="E289" s="31" t="str">
        <f>'SET Raw Data'!E289</f>
        <v>14077</v>
      </c>
      <c r="F289" s="31" t="str">
        <f>'SET Raw Data'!G289</f>
        <v>Grand Knight (501)</v>
      </c>
      <c r="G289" s="40" t="str">
        <f t="shared" si="14"/>
        <v>GK</v>
      </c>
      <c r="H289" s="31" t="str">
        <f>'SET Raw Data'!H289</f>
        <v>KENT S SONA</v>
      </c>
      <c r="I289" s="31" t="str">
        <f>'SET Raw Data'!M289</f>
        <v>Compliant</v>
      </c>
      <c r="J289" s="31" t="str">
        <f>'SET Raw Data'!Q289</f>
        <v>n/a</v>
      </c>
      <c r="K289" s="31" t="str">
        <f>'SET Raw Data'!T289</f>
        <v>Compliant</v>
      </c>
    </row>
    <row r="290" spans="1:11">
      <c r="A290" s="40" t="str">
        <f t="shared" si="12"/>
        <v>11312CD</v>
      </c>
      <c r="B290" s="31">
        <f>'SET Raw Data'!C290</f>
        <v>10</v>
      </c>
      <c r="C290" s="40" t="str">
        <f t="shared" si="13"/>
        <v>10</v>
      </c>
      <c r="D290" s="31" t="str">
        <f>'SET Raw Data'!D290</f>
        <v>council</v>
      </c>
      <c r="E290" s="31" t="str">
        <f>'SET Raw Data'!E290</f>
        <v>11312</v>
      </c>
      <c r="F290" s="31" t="str">
        <f>'SET Raw Data'!G290</f>
        <v>Community Director (514)</v>
      </c>
      <c r="G290" s="40" t="str">
        <f t="shared" si="14"/>
        <v>CD</v>
      </c>
      <c r="H290" s="31" t="str">
        <f>'SET Raw Data'!H290</f>
        <v>MARK R TACKETT</v>
      </c>
      <c r="I290" s="31" t="str">
        <f>'SET Raw Data'!M290</f>
        <v>Non-compliant</v>
      </c>
      <c r="J290" s="31" t="str">
        <f>'SET Raw Data'!Q290</f>
        <v>Non-Compliant</v>
      </c>
      <c r="K290" s="31" t="str">
        <f>'SET Raw Data'!T290</f>
        <v>Non-compliant</v>
      </c>
    </row>
    <row r="291" spans="1:11">
      <c r="A291" s="40" t="str">
        <f t="shared" si="12"/>
        <v>11054GK</v>
      </c>
      <c r="B291" s="31">
        <f>'SET Raw Data'!C291</f>
        <v>17</v>
      </c>
      <c r="C291" s="40" t="str">
        <f t="shared" si="13"/>
        <v>17</v>
      </c>
      <c r="D291" s="31" t="str">
        <f>'SET Raw Data'!D291</f>
        <v>council</v>
      </c>
      <c r="E291" s="31" t="str">
        <f>'SET Raw Data'!E291</f>
        <v>11054</v>
      </c>
      <c r="F291" s="31" t="str">
        <f>'SET Raw Data'!G291</f>
        <v>Grand Knight (501)</v>
      </c>
      <c r="G291" s="40" t="str">
        <f t="shared" si="14"/>
        <v>GK</v>
      </c>
      <c r="H291" s="31" t="str">
        <f>'SET Raw Data'!H291</f>
        <v>JON P HOESING</v>
      </c>
      <c r="I291" s="31" t="str">
        <f>'SET Raw Data'!M291</f>
        <v>Compliant</v>
      </c>
      <c r="J291" s="31" t="str">
        <f>'SET Raw Data'!Q291</f>
        <v>n/a</v>
      </c>
      <c r="K291" s="31" t="str">
        <f>'SET Raw Data'!T291</f>
        <v>Compliant</v>
      </c>
    </row>
    <row r="292" spans="1:11">
      <c r="A292" s="40" t="str">
        <f t="shared" si="12"/>
        <v>10510GK</v>
      </c>
      <c r="B292" s="31">
        <f>'SET Raw Data'!C292</f>
        <v>33</v>
      </c>
      <c r="C292" s="40" t="str">
        <f t="shared" si="13"/>
        <v>33</v>
      </c>
      <c r="D292" s="31" t="str">
        <f>'SET Raw Data'!D292</f>
        <v>council</v>
      </c>
      <c r="E292" s="31" t="str">
        <f>'SET Raw Data'!E292</f>
        <v>10510</v>
      </c>
      <c r="F292" s="31" t="str">
        <f>'SET Raw Data'!G292</f>
        <v>Grand Knight (501)</v>
      </c>
      <c r="G292" s="40" t="str">
        <f t="shared" si="14"/>
        <v>GK</v>
      </c>
      <c r="H292" s="31" t="str">
        <f>'SET Raw Data'!H292</f>
        <v>WILLIAM P TRIEB</v>
      </c>
      <c r="I292" s="31" t="str">
        <f>'SET Raw Data'!M292</f>
        <v>Compliant</v>
      </c>
      <c r="J292" s="31" t="str">
        <f>'SET Raw Data'!Q292</f>
        <v>n/a</v>
      </c>
      <c r="K292" s="31" t="str">
        <f>'SET Raw Data'!T292</f>
        <v>Compliant</v>
      </c>
    </row>
    <row r="293" spans="1:11">
      <c r="A293" s="40" t="str">
        <f t="shared" si="12"/>
        <v>10285GK</v>
      </c>
      <c r="B293" s="31">
        <f>'SET Raw Data'!C293</f>
        <v>42</v>
      </c>
      <c r="C293" s="40" t="str">
        <f t="shared" si="13"/>
        <v>42</v>
      </c>
      <c r="D293" s="31" t="str">
        <f>'SET Raw Data'!D293</f>
        <v>council</v>
      </c>
      <c r="E293" s="31" t="str">
        <f>'SET Raw Data'!E293</f>
        <v>10285</v>
      </c>
      <c r="F293" s="31" t="str">
        <f>'SET Raw Data'!G293</f>
        <v>Grand Knight (501)</v>
      </c>
      <c r="G293" s="40" t="str">
        <f t="shared" si="14"/>
        <v>GK</v>
      </c>
      <c r="H293" s="31" t="str">
        <f>'SET Raw Data'!H293</f>
        <v>NEAL D JOHNSON</v>
      </c>
      <c r="I293" s="31" t="str">
        <f>'SET Raw Data'!M293</f>
        <v>Compliant</v>
      </c>
      <c r="J293" s="31" t="str">
        <f>'SET Raw Data'!Q293</f>
        <v>n/a</v>
      </c>
      <c r="K293" s="31" t="str">
        <f>'SET Raw Data'!T293</f>
        <v>Compliant</v>
      </c>
    </row>
    <row r="294" spans="1:11">
      <c r="A294" s="40" t="str">
        <f t="shared" si="12"/>
        <v>10815PD</v>
      </c>
      <c r="B294" s="31">
        <f>'SET Raw Data'!C294</f>
        <v>1</v>
      </c>
      <c r="C294" s="40" t="str">
        <f t="shared" si="13"/>
        <v>1</v>
      </c>
      <c r="D294" s="31" t="str">
        <f>'SET Raw Data'!D294</f>
        <v>council</v>
      </c>
      <c r="E294" s="31" t="str">
        <f>'SET Raw Data'!E294</f>
        <v>10815</v>
      </c>
      <c r="F294" s="31" t="str">
        <f>'SET Raw Data'!G294</f>
        <v>Program Director (511)</v>
      </c>
      <c r="G294" s="40" t="str">
        <f t="shared" si="14"/>
        <v>PD</v>
      </c>
      <c r="H294" s="31" t="str">
        <f>'SET Raw Data'!H294</f>
        <v>GREGORY M BARTON-PEREA</v>
      </c>
      <c r="I294" s="31" t="str">
        <f>'SET Raw Data'!M294</f>
        <v>Non-compliant</v>
      </c>
      <c r="J294" s="31" t="str">
        <f>'SET Raw Data'!Q294</f>
        <v>n/a</v>
      </c>
      <c r="K294" s="31" t="str">
        <f>'SET Raw Data'!T294</f>
        <v>Non-compliant</v>
      </c>
    </row>
    <row r="295" spans="1:11">
      <c r="A295" s="40" t="str">
        <f t="shared" si="12"/>
        <v>11280PD</v>
      </c>
      <c r="B295" s="31">
        <f>'SET Raw Data'!C295</f>
        <v>10</v>
      </c>
      <c r="C295" s="40" t="str">
        <f t="shared" si="13"/>
        <v>10</v>
      </c>
      <c r="D295" s="31" t="str">
        <f>'SET Raw Data'!D295</f>
        <v>council</v>
      </c>
      <c r="E295" s="31" t="str">
        <f>'SET Raw Data'!E295</f>
        <v>11280</v>
      </c>
      <c r="F295" s="31" t="str">
        <f>'SET Raw Data'!G295</f>
        <v>Program Director (511)</v>
      </c>
      <c r="G295" s="40" t="str">
        <f t="shared" si="14"/>
        <v>PD</v>
      </c>
      <c r="H295" s="31" t="str">
        <f>'SET Raw Data'!H295</f>
        <v>CHRIS H KREIKEMEIER</v>
      </c>
      <c r="I295" s="31" t="str">
        <f>'SET Raw Data'!M295</f>
        <v>Non-compliant</v>
      </c>
      <c r="J295" s="31" t="str">
        <f>'SET Raw Data'!Q295</f>
        <v>n/a</v>
      </c>
      <c r="K295" s="31" t="str">
        <f>'SET Raw Data'!T295</f>
        <v>Non-compliant</v>
      </c>
    </row>
    <row r="296" spans="1:11">
      <c r="A296" s="40" t="str">
        <f t="shared" si="12"/>
        <v>12517FD</v>
      </c>
      <c r="B296" s="31">
        <f>'SET Raw Data'!C296</f>
        <v>17</v>
      </c>
      <c r="C296" s="40" t="str">
        <f t="shared" si="13"/>
        <v>17</v>
      </c>
      <c r="D296" s="31" t="str">
        <f>'SET Raw Data'!D296</f>
        <v>council</v>
      </c>
      <c r="E296" s="31" t="str">
        <f>'SET Raw Data'!E296</f>
        <v>12517</v>
      </c>
      <c r="F296" s="31" t="str">
        <f>'SET Raw Data'!G296</f>
        <v>Family Director (519)</v>
      </c>
      <c r="G296" s="40" t="str">
        <f t="shared" si="14"/>
        <v>FD</v>
      </c>
      <c r="H296" s="31" t="str">
        <f>'SET Raw Data'!H296</f>
        <v>JEROD L NEUHALFEN</v>
      </c>
      <c r="I296" s="31" t="str">
        <f>'SET Raw Data'!M296</f>
        <v>Compliant</v>
      </c>
      <c r="J296" s="31" t="str">
        <f>'SET Raw Data'!Q296</f>
        <v>Compliant</v>
      </c>
      <c r="K296" s="31" t="str">
        <f>'SET Raw Data'!T296</f>
        <v>Compliant</v>
      </c>
    </row>
    <row r="297" spans="1:11">
      <c r="A297" s="40" t="str">
        <f t="shared" si="12"/>
        <v>10047GK</v>
      </c>
      <c r="B297" s="31">
        <f>'SET Raw Data'!C297</f>
        <v>4</v>
      </c>
      <c r="C297" s="40" t="str">
        <f t="shared" si="13"/>
        <v>4</v>
      </c>
      <c r="D297" s="31" t="str">
        <f>'SET Raw Data'!D297</f>
        <v>council</v>
      </c>
      <c r="E297" s="31" t="str">
        <f>'SET Raw Data'!E297</f>
        <v>10047</v>
      </c>
      <c r="F297" s="31" t="str">
        <f>'SET Raw Data'!G297</f>
        <v>Grand Knight (501)</v>
      </c>
      <c r="G297" s="40" t="str">
        <f t="shared" si="14"/>
        <v>GK</v>
      </c>
      <c r="H297" s="31" t="str">
        <f>'SET Raw Data'!H297</f>
        <v>TIMOTHY S HALL</v>
      </c>
      <c r="I297" s="31" t="str">
        <f>'SET Raw Data'!M297</f>
        <v>Compliant</v>
      </c>
      <c r="J297" s="31" t="str">
        <f>'SET Raw Data'!Q297</f>
        <v>n/a</v>
      </c>
      <c r="K297" s="31" t="str">
        <f>'SET Raw Data'!T297</f>
        <v>Compliant</v>
      </c>
    </row>
    <row r="298" spans="1:11">
      <c r="A298" s="40" t="str">
        <f t="shared" si="12"/>
        <v>10160FD</v>
      </c>
      <c r="B298" s="31">
        <f>'SET Raw Data'!C298</f>
        <v>4</v>
      </c>
      <c r="C298" s="40" t="str">
        <f t="shared" si="13"/>
        <v>4</v>
      </c>
      <c r="D298" s="31" t="str">
        <f>'SET Raw Data'!D298</f>
        <v>council</v>
      </c>
      <c r="E298" s="31" t="str">
        <f>'SET Raw Data'!E298</f>
        <v>10160</v>
      </c>
      <c r="F298" s="31" t="str">
        <f>'SET Raw Data'!G298</f>
        <v>Family Director (519)</v>
      </c>
      <c r="G298" s="40" t="str">
        <f t="shared" si="14"/>
        <v>FD</v>
      </c>
      <c r="H298" s="31" t="str">
        <f>'SET Raw Data'!H298</f>
        <v>KEVIN M REMPE</v>
      </c>
      <c r="I298" s="31" t="str">
        <f>'SET Raw Data'!M298</f>
        <v>Compliant</v>
      </c>
      <c r="J298" s="31" t="str">
        <f>'SET Raw Data'!Q298</f>
        <v>Compliant</v>
      </c>
      <c r="K298" s="31" t="str">
        <f>'SET Raw Data'!T298</f>
        <v>Compliant</v>
      </c>
    </row>
    <row r="299" spans="1:11">
      <c r="A299" s="40" t="str">
        <f t="shared" si="12"/>
        <v>9898PD</v>
      </c>
      <c r="B299" s="31">
        <f>'SET Raw Data'!C299</f>
        <v>14</v>
      </c>
      <c r="C299" s="40" t="str">
        <f t="shared" si="13"/>
        <v>14</v>
      </c>
      <c r="D299" s="31" t="str">
        <f>'SET Raw Data'!D299</f>
        <v>council</v>
      </c>
      <c r="E299" s="31" t="str">
        <f>'SET Raw Data'!E299</f>
        <v>9898</v>
      </c>
      <c r="F299" s="31" t="str">
        <f>'SET Raw Data'!G299</f>
        <v>Program Director (511)</v>
      </c>
      <c r="G299" s="40" t="str">
        <f t="shared" si="14"/>
        <v>PD</v>
      </c>
      <c r="H299" s="31" t="str">
        <f>'SET Raw Data'!H299</f>
        <v>JOHN D DIETRICH</v>
      </c>
      <c r="I299" s="31" t="str">
        <f>'SET Raw Data'!M299</f>
        <v>2026-09-29</v>
      </c>
      <c r="J299" s="31" t="str">
        <f>'SET Raw Data'!Q299</f>
        <v>n/a</v>
      </c>
      <c r="K299" s="31" t="str">
        <f>'SET Raw Data'!T299</f>
        <v>Pending</v>
      </c>
    </row>
    <row r="300" spans="1:11">
      <c r="A300" s="40" t="str">
        <f t="shared" si="12"/>
        <v>1123CD</v>
      </c>
      <c r="B300" s="31">
        <f>'SET Raw Data'!C300</f>
        <v>39</v>
      </c>
      <c r="C300" s="40" t="str">
        <f t="shared" si="13"/>
        <v>39</v>
      </c>
      <c r="D300" s="31" t="str">
        <f>'SET Raw Data'!D300</f>
        <v>council</v>
      </c>
      <c r="E300" s="31" t="str">
        <f>'SET Raw Data'!E300</f>
        <v>1123</v>
      </c>
      <c r="F300" s="31" t="str">
        <f>'SET Raw Data'!G300</f>
        <v>Community Director (514)</v>
      </c>
      <c r="G300" s="40" t="str">
        <f t="shared" si="14"/>
        <v>CD</v>
      </c>
      <c r="H300" s="31" t="str">
        <f>'SET Raw Data'!H300</f>
        <v>CHRISTOPHER L KOCH</v>
      </c>
      <c r="I300" s="31" t="str">
        <f>'SET Raw Data'!M300</f>
        <v>Compliant</v>
      </c>
      <c r="J300" s="31" t="str">
        <f>'SET Raw Data'!Q300</f>
        <v>Compliant</v>
      </c>
      <c r="K300" s="31" t="str">
        <f>'SET Raw Data'!T300</f>
        <v>Compliant</v>
      </c>
    </row>
    <row r="301" spans="1:11">
      <c r="A301" s="40" t="str">
        <f t="shared" si="12"/>
        <v>8010CD</v>
      </c>
      <c r="B301" s="31">
        <f>'SET Raw Data'!C301</f>
        <v>11</v>
      </c>
      <c r="C301" s="40" t="str">
        <f t="shared" si="13"/>
        <v>11</v>
      </c>
      <c r="D301" s="31" t="str">
        <f>'SET Raw Data'!D301</f>
        <v>council</v>
      </c>
      <c r="E301" s="31" t="str">
        <f>'SET Raw Data'!E301</f>
        <v>8010</v>
      </c>
      <c r="F301" s="31" t="str">
        <f>'SET Raw Data'!G301</f>
        <v>Community Director (514)</v>
      </c>
      <c r="G301" s="40" t="str">
        <f t="shared" si="14"/>
        <v>CD</v>
      </c>
      <c r="H301" s="31" t="str">
        <f>'SET Raw Data'!H301</f>
        <v>JASON L SCHNEIDER</v>
      </c>
      <c r="I301" s="31" t="str">
        <f>'SET Raw Data'!M301</f>
        <v>Compliant</v>
      </c>
      <c r="J301" s="31" t="str">
        <f>'SET Raw Data'!Q301</f>
        <v>Compliant</v>
      </c>
      <c r="K301" s="31" t="str">
        <f>'SET Raw Data'!T301</f>
        <v>Compliant</v>
      </c>
    </row>
    <row r="302" spans="1:11">
      <c r="A302" s="40" t="str">
        <f t="shared" si="12"/>
        <v>8579PD</v>
      </c>
      <c r="B302" s="31">
        <f>'SET Raw Data'!C302</f>
        <v>15</v>
      </c>
      <c r="C302" s="40" t="str">
        <f t="shared" si="13"/>
        <v>15</v>
      </c>
      <c r="D302" s="31" t="str">
        <f>'SET Raw Data'!D302</f>
        <v>council</v>
      </c>
      <c r="E302" s="31" t="str">
        <f>'SET Raw Data'!E302</f>
        <v>8579</v>
      </c>
      <c r="F302" s="31" t="str">
        <f>'SET Raw Data'!G302</f>
        <v>Program Director (511)</v>
      </c>
      <c r="G302" s="40" t="str">
        <f t="shared" si="14"/>
        <v>PD</v>
      </c>
      <c r="H302" s="31" t="str">
        <f>'SET Raw Data'!H302</f>
        <v>DARYL G LAMBERT</v>
      </c>
      <c r="I302" s="31" t="str">
        <f>'SET Raw Data'!M302</f>
        <v>Non-compliant</v>
      </c>
      <c r="J302" s="31" t="str">
        <f>'SET Raw Data'!Q302</f>
        <v>n/a</v>
      </c>
      <c r="K302" s="31" t="str">
        <f>'SET Raw Data'!T302</f>
        <v>Non-compliant</v>
      </c>
    </row>
    <row r="303" spans="1:11">
      <c r="A303" s="40" t="str">
        <f t="shared" si="12"/>
        <v>2716PD</v>
      </c>
      <c r="B303" s="31">
        <f>'SET Raw Data'!C303</f>
        <v>19</v>
      </c>
      <c r="C303" s="40" t="str">
        <f t="shared" si="13"/>
        <v>19</v>
      </c>
      <c r="D303" s="31" t="str">
        <f>'SET Raw Data'!D303</f>
        <v>council</v>
      </c>
      <c r="E303" s="31" t="str">
        <f>'SET Raw Data'!E303</f>
        <v>2716</v>
      </c>
      <c r="F303" s="31" t="str">
        <f>'SET Raw Data'!G303</f>
        <v>Program Director (511)</v>
      </c>
      <c r="G303" s="40" t="str">
        <f t="shared" si="14"/>
        <v>PD</v>
      </c>
      <c r="H303" s="31" t="str">
        <f>'SET Raw Data'!H303</f>
        <v>SERGIO  BAEZA</v>
      </c>
      <c r="I303" s="31" t="str">
        <f>'SET Raw Data'!M303</f>
        <v>Compliant</v>
      </c>
      <c r="J303" s="31" t="str">
        <f>'SET Raw Data'!Q303</f>
        <v>n/a</v>
      </c>
      <c r="K303" s="31" t="str">
        <f>'SET Raw Data'!T303</f>
        <v>Compliant</v>
      </c>
    </row>
    <row r="304" spans="1:11">
      <c r="A304" s="40" t="str">
        <f t="shared" si="12"/>
        <v>9562GK</v>
      </c>
      <c r="B304" s="31">
        <f>'SET Raw Data'!C304</f>
        <v>22</v>
      </c>
      <c r="C304" s="40" t="str">
        <f t="shared" si="13"/>
        <v>22</v>
      </c>
      <c r="D304" s="31" t="str">
        <f>'SET Raw Data'!D304</f>
        <v>council</v>
      </c>
      <c r="E304" s="31" t="str">
        <f>'SET Raw Data'!E304</f>
        <v>9562</v>
      </c>
      <c r="F304" s="31" t="str">
        <f>'SET Raw Data'!G304</f>
        <v>Grand Knight (501)</v>
      </c>
      <c r="G304" s="40" t="str">
        <f t="shared" si="14"/>
        <v>GK</v>
      </c>
      <c r="H304" s="31" t="str">
        <f>'SET Raw Data'!H304</f>
        <v>CHARLES F PFEIFER</v>
      </c>
      <c r="I304" s="31" t="str">
        <f>'SET Raw Data'!M304</f>
        <v>Non-compliant</v>
      </c>
      <c r="J304" s="31" t="str">
        <f>'SET Raw Data'!Q304</f>
        <v>n/a</v>
      </c>
      <c r="K304" s="31" t="str">
        <f>'SET Raw Data'!T304</f>
        <v>Non-compliant</v>
      </c>
    </row>
    <row r="305" spans="1:11">
      <c r="A305" s="40" t="str">
        <f t="shared" si="12"/>
        <v>11312PD</v>
      </c>
      <c r="B305" s="31">
        <f>'SET Raw Data'!C305</f>
        <v>10</v>
      </c>
      <c r="C305" s="40" t="str">
        <f t="shared" si="13"/>
        <v>10</v>
      </c>
      <c r="D305" s="31" t="str">
        <f>'SET Raw Data'!D305</f>
        <v>council</v>
      </c>
      <c r="E305" s="31" t="str">
        <f>'SET Raw Data'!E305</f>
        <v>11312</v>
      </c>
      <c r="F305" s="31" t="str">
        <f>'SET Raw Data'!G305</f>
        <v>Program Director (511)</v>
      </c>
      <c r="G305" s="40" t="str">
        <f t="shared" si="14"/>
        <v>PD</v>
      </c>
      <c r="H305" s="31" t="str">
        <f>'SET Raw Data'!H305</f>
        <v>DANIEL W HANNON</v>
      </c>
      <c r="I305" s="31" t="str">
        <f>'SET Raw Data'!M305</f>
        <v>Compliant</v>
      </c>
      <c r="J305" s="31" t="str">
        <f>'SET Raw Data'!Q305</f>
        <v>n/a</v>
      </c>
      <c r="K305" s="31" t="str">
        <f>'SET Raw Data'!T305</f>
        <v>Compliant</v>
      </c>
    </row>
    <row r="306" spans="1:11">
      <c r="A306" s="40" t="str">
        <f t="shared" si="12"/>
        <v>5439PD</v>
      </c>
      <c r="B306" s="31">
        <f>'SET Raw Data'!C306</f>
        <v>14</v>
      </c>
      <c r="C306" s="40" t="str">
        <f t="shared" si="13"/>
        <v>14</v>
      </c>
      <c r="D306" s="31" t="str">
        <f>'SET Raw Data'!D306</f>
        <v>council</v>
      </c>
      <c r="E306" s="31" t="str">
        <f>'SET Raw Data'!E306</f>
        <v>5439</v>
      </c>
      <c r="F306" s="31" t="str">
        <f>'SET Raw Data'!G306</f>
        <v>Program Director (511)</v>
      </c>
      <c r="G306" s="40" t="str">
        <f t="shared" si="14"/>
        <v>PD</v>
      </c>
      <c r="H306" s="31" t="str">
        <f>'SET Raw Data'!H306</f>
        <v>RONALD G COUFAL</v>
      </c>
      <c r="I306" s="31" t="str">
        <f>'SET Raw Data'!M306</f>
        <v>Compliant</v>
      </c>
      <c r="J306" s="31" t="str">
        <f>'SET Raw Data'!Q306</f>
        <v>n/a</v>
      </c>
      <c r="K306" s="31" t="str">
        <f>'SET Raw Data'!T306</f>
        <v>Compliant</v>
      </c>
    </row>
    <row r="307" spans="1:11">
      <c r="A307" s="40" t="str">
        <f t="shared" si="12"/>
        <v>6385CD</v>
      </c>
      <c r="B307" s="31">
        <f>'SET Raw Data'!C307</f>
        <v>27</v>
      </c>
      <c r="C307" s="40" t="str">
        <f t="shared" si="13"/>
        <v>27</v>
      </c>
      <c r="D307" s="31" t="str">
        <f>'SET Raw Data'!D307</f>
        <v>council</v>
      </c>
      <c r="E307" s="31" t="str">
        <f>'SET Raw Data'!E307</f>
        <v>6385</v>
      </c>
      <c r="F307" s="31" t="str">
        <f>'SET Raw Data'!G307</f>
        <v>Community Director (514)</v>
      </c>
      <c r="G307" s="40" t="str">
        <f t="shared" si="14"/>
        <v>CD</v>
      </c>
      <c r="H307" s="31" t="str">
        <f>'SET Raw Data'!H307</f>
        <v>RYAN E ORTNER</v>
      </c>
      <c r="I307" s="31" t="str">
        <f>'SET Raw Data'!M307</f>
        <v>Non-compliant</v>
      </c>
      <c r="J307" s="31" t="str">
        <f>'SET Raw Data'!Q307</f>
        <v>Non-Compliant</v>
      </c>
      <c r="K307" s="31" t="str">
        <f>'SET Raw Data'!T307</f>
        <v>Non-compliant</v>
      </c>
    </row>
    <row r="308" spans="1:11">
      <c r="A308" s="40" t="str">
        <f t="shared" si="12"/>
        <v>1966FD</v>
      </c>
      <c r="B308" s="31">
        <f>'SET Raw Data'!C308</f>
        <v>40</v>
      </c>
      <c r="C308" s="40" t="str">
        <f t="shared" si="13"/>
        <v>40</v>
      </c>
      <c r="D308" s="31" t="str">
        <f>'SET Raw Data'!D308</f>
        <v>council</v>
      </c>
      <c r="E308" s="31" t="str">
        <f>'SET Raw Data'!E308</f>
        <v>1966</v>
      </c>
      <c r="F308" s="31" t="str">
        <f>'SET Raw Data'!G308</f>
        <v>Family Director (519)</v>
      </c>
      <c r="G308" s="40" t="str">
        <f t="shared" si="14"/>
        <v>FD</v>
      </c>
      <c r="H308" s="31" t="str">
        <f>'SET Raw Data'!H308</f>
        <v>MICHAEL C YANKUS</v>
      </c>
      <c r="I308" s="31" t="str">
        <f>'SET Raw Data'!M308</f>
        <v>Compliant</v>
      </c>
      <c r="J308" s="31" t="str">
        <f>'SET Raw Data'!Q308</f>
        <v>Compliant</v>
      </c>
      <c r="K308" s="31" t="str">
        <f>'SET Raw Data'!T308</f>
        <v>Compliant</v>
      </c>
    </row>
    <row r="309" spans="1:11">
      <c r="A309" s="40" t="str">
        <f t="shared" si="12"/>
        <v>5218CD</v>
      </c>
      <c r="B309" s="31">
        <f>'SET Raw Data'!C309</f>
        <v>16</v>
      </c>
      <c r="C309" s="40" t="str">
        <f t="shared" si="13"/>
        <v>16</v>
      </c>
      <c r="D309" s="31" t="str">
        <f>'SET Raw Data'!D309</f>
        <v>council</v>
      </c>
      <c r="E309" s="31" t="str">
        <f>'SET Raw Data'!E309</f>
        <v>5218</v>
      </c>
      <c r="F309" s="31" t="str">
        <f>'SET Raw Data'!G309</f>
        <v>Community Director (514)</v>
      </c>
      <c r="G309" s="40" t="str">
        <f t="shared" si="14"/>
        <v>CD</v>
      </c>
      <c r="H309" s="31" t="str">
        <f>'SET Raw Data'!H309</f>
        <v>PETER E PAVLIK</v>
      </c>
      <c r="I309" s="31" t="str">
        <f>'SET Raw Data'!M309</f>
        <v>2026-09-12</v>
      </c>
      <c r="J309" s="31" t="str">
        <f>'SET Raw Data'!Q309</f>
        <v>2026-09-12</v>
      </c>
      <c r="K309" s="31" t="str">
        <f>'SET Raw Data'!T309</f>
        <v>Pending</v>
      </c>
    </row>
    <row r="310" spans="1:11">
      <c r="A310" s="40" t="str">
        <f t="shared" si="12"/>
        <v>7966PD</v>
      </c>
      <c r="B310" s="31">
        <f>'SET Raw Data'!C310</f>
        <v>38</v>
      </c>
      <c r="C310" s="40" t="str">
        <f t="shared" si="13"/>
        <v>38</v>
      </c>
      <c r="D310" s="31" t="str">
        <f>'SET Raw Data'!D310</f>
        <v>council</v>
      </c>
      <c r="E310" s="31" t="str">
        <f>'SET Raw Data'!E310</f>
        <v>7966</v>
      </c>
      <c r="F310" s="31" t="str">
        <f>'SET Raw Data'!G310</f>
        <v>Program Director (511)</v>
      </c>
      <c r="G310" s="40" t="str">
        <f t="shared" si="14"/>
        <v>PD</v>
      </c>
      <c r="H310" s="31" t="str">
        <f>'SET Raw Data'!H310</f>
        <v>KURT L KIESEL</v>
      </c>
      <c r="I310" s="31" t="str">
        <f>'SET Raw Data'!M310</f>
        <v>Non-compliant</v>
      </c>
      <c r="J310" s="31" t="str">
        <f>'SET Raw Data'!Q310</f>
        <v>n/a</v>
      </c>
      <c r="K310" s="31" t="str">
        <f>'SET Raw Data'!T310</f>
        <v>Non-compliant</v>
      </c>
    </row>
    <row r="311" spans="1:11">
      <c r="A311" s="40" t="str">
        <f t="shared" si="12"/>
        <v>9518CD</v>
      </c>
      <c r="B311" s="31">
        <f>'SET Raw Data'!C311</f>
        <v>6</v>
      </c>
      <c r="C311" s="40" t="str">
        <f t="shared" si="13"/>
        <v>6</v>
      </c>
      <c r="D311" s="31" t="str">
        <f>'SET Raw Data'!D311</f>
        <v>council</v>
      </c>
      <c r="E311" s="31" t="str">
        <f>'SET Raw Data'!E311</f>
        <v>9518</v>
      </c>
      <c r="F311" s="31" t="str">
        <f>'SET Raw Data'!G311</f>
        <v>Community Director (514)</v>
      </c>
      <c r="G311" s="40" t="str">
        <f t="shared" si="14"/>
        <v>CD</v>
      </c>
      <c r="H311" s="31" t="str">
        <f>'SET Raw Data'!H311</f>
        <v>PATRICK W GARNATZ</v>
      </c>
      <c r="I311" s="31" t="str">
        <f>'SET Raw Data'!M311</f>
        <v>2026-09-26</v>
      </c>
      <c r="J311" s="31" t="str">
        <f>'SET Raw Data'!Q311</f>
        <v>Compliant</v>
      </c>
      <c r="K311" s="31" t="str">
        <f>'SET Raw Data'!T311</f>
        <v>Pending</v>
      </c>
    </row>
    <row r="312" spans="1:11">
      <c r="A312" s="40" t="str">
        <f t="shared" si="12"/>
        <v>7021CD</v>
      </c>
      <c r="B312" s="31">
        <f>'SET Raw Data'!C312</f>
        <v>7</v>
      </c>
      <c r="C312" s="40" t="str">
        <f t="shared" si="13"/>
        <v>7</v>
      </c>
      <c r="D312" s="31" t="str">
        <f>'SET Raw Data'!D312</f>
        <v>council</v>
      </c>
      <c r="E312" s="31" t="str">
        <f>'SET Raw Data'!E312</f>
        <v>7021</v>
      </c>
      <c r="F312" s="31" t="str">
        <f>'SET Raw Data'!G312</f>
        <v>Community Director (514)</v>
      </c>
      <c r="G312" s="40" t="str">
        <f t="shared" si="14"/>
        <v>CD</v>
      </c>
      <c r="H312" s="31" t="str">
        <f>'SET Raw Data'!H312</f>
        <v>NATHANIEL R CROTTY</v>
      </c>
      <c r="I312" s="31" t="str">
        <f>'SET Raw Data'!M312</f>
        <v>Non-compliant</v>
      </c>
      <c r="J312" s="31" t="str">
        <f>'SET Raw Data'!Q312</f>
        <v>Non-Compliant</v>
      </c>
      <c r="K312" s="31" t="str">
        <f>'SET Raw Data'!T312</f>
        <v>Non-compliant</v>
      </c>
    </row>
    <row r="313" spans="1:11">
      <c r="A313" s="40" t="str">
        <f t="shared" si="12"/>
        <v>1233CD</v>
      </c>
      <c r="B313" s="31">
        <f>'SET Raw Data'!C313</f>
        <v>16</v>
      </c>
      <c r="C313" s="40" t="str">
        <f t="shared" si="13"/>
        <v>16</v>
      </c>
      <c r="D313" s="31" t="str">
        <f>'SET Raw Data'!D313</f>
        <v>council</v>
      </c>
      <c r="E313" s="31" t="str">
        <f>'SET Raw Data'!E313</f>
        <v>1233</v>
      </c>
      <c r="F313" s="31" t="str">
        <f>'SET Raw Data'!G313</f>
        <v>Community Director (514)</v>
      </c>
      <c r="G313" s="40" t="str">
        <f t="shared" si="14"/>
        <v>CD</v>
      </c>
      <c r="H313" s="31" t="str">
        <f>'SET Raw Data'!H313</f>
        <v>JAMES D MC GREGOR</v>
      </c>
      <c r="I313" s="31" t="str">
        <f>'SET Raw Data'!M313</f>
        <v>2026-10-24</v>
      </c>
      <c r="J313" s="31" t="str">
        <f>'SET Raw Data'!Q313</f>
        <v>Compliant</v>
      </c>
      <c r="K313" s="31" t="str">
        <f>'SET Raw Data'!T313</f>
        <v>Pending</v>
      </c>
    </row>
    <row r="314" spans="1:11">
      <c r="A314" s="40" t="str">
        <f t="shared" si="12"/>
        <v>14914CD</v>
      </c>
      <c r="B314" s="31">
        <f>'SET Raw Data'!C314</f>
        <v>34</v>
      </c>
      <c r="C314" s="40" t="str">
        <f t="shared" si="13"/>
        <v>34</v>
      </c>
      <c r="D314" s="31" t="str">
        <f>'SET Raw Data'!D314</f>
        <v>council</v>
      </c>
      <c r="E314" s="31" t="str">
        <f>'SET Raw Data'!E314</f>
        <v>14914</v>
      </c>
      <c r="F314" s="31" t="str">
        <f>'SET Raw Data'!G314</f>
        <v>Community Director (514)</v>
      </c>
      <c r="G314" s="40" t="str">
        <f t="shared" si="14"/>
        <v>CD</v>
      </c>
      <c r="H314" s="31" t="str">
        <f>'SET Raw Data'!H314</f>
        <v>MARK R TUNINK</v>
      </c>
      <c r="I314" s="31" t="str">
        <f>'SET Raw Data'!M314</f>
        <v>Non-compliant</v>
      </c>
      <c r="J314" s="31" t="str">
        <f>'SET Raw Data'!Q314</f>
        <v>n/a</v>
      </c>
      <c r="K314" s="31" t="str">
        <f>'SET Raw Data'!T314</f>
        <v>Non-compliant</v>
      </c>
    </row>
    <row r="315" spans="1:11">
      <c r="A315" s="40" t="str">
        <f t="shared" si="12"/>
        <v>11879CD</v>
      </c>
      <c r="B315" s="31">
        <f>'SET Raw Data'!C315</f>
        <v>35</v>
      </c>
      <c r="C315" s="40" t="str">
        <f t="shared" si="13"/>
        <v>35</v>
      </c>
      <c r="D315" s="31" t="str">
        <f>'SET Raw Data'!D315</f>
        <v>council</v>
      </c>
      <c r="E315" s="31" t="str">
        <f>'SET Raw Data'!E315</f>
        <v>11879</v>
      </c>
      <c r="F315" s="31" t="str">
        <f>'SET Raw Data'!G315</f>
        <v>Community Director (514)</v>
      </c>
      <c r="G315" s="40" t="str">
        <f t="shared" si="14"/>
        <v>CD</v>
      </c>
      <c r="H315" s="31" t="str">
        <f>'SET Raw Data'!H315</f>
        <v>ROBERT T BRANDRIFF</v>
      </c>
      <c r="I315" s="31" t="str">
        <f>'SET Raw Data'!M315</f>
        <v>Compliant</v>
      </c>
      <c r="J315" s="31" t="str">
        <f>'SET Raw Data'!Q315</f>
        <v>Compliant</v>
      </c>
      <c r="K315" s="31" t="str">
        <f>'SET Raw Data'!T315</f>
        <v>Compliant</v>
      </c>
    </row>
    <row r="316" spans="1:11">
      <c r="A316" s="40" t="str">
        <f t="shared" si="12"/>
        <v>2411GK</v>
      </c>
      <c r="B316" s="31">
        <f>'SET Raw Data'!C316</f>
        <v>18</v>
      </c>
      <c r="C316" s="40" t="str">
        <f t="shared" si="13"/>
        <v>18</v>
      </c>
      <c r="D316" s="31" t="str">
        <f>'SET Raw Data'!D316</f>
        <v>council</v>
      </c>
      <c r="E316" s="31" t="str">
        <f>'SET Raw Data'!E316</f>
        <v>2411</v>
      </c>
      <c r="F316" s="31" t="str">
        <f>'SET Raw Data'!G316</f>
        <v>Grand Knight (501)</v>
      </c>
      <c r="G316" s="40" t="str">
        <f t="shared" si="14"/>
        <v>GK</v>
      </c>
      <c r="H316" s="31" t="str">
        <f>'SET Raw Data'!H316</f>
        <v>PAUL G BARTAK</v>
      </c>
      <c r="I316" s="31" t="str">
        <f>'SET Raw Data'!M316</f>
        <v>Compliant</v>
      </c>
      <c r="J316" s="31" t="str">
        <f>'SET Raw Data'!Q316</f>
        <v>n/a</v>
      </c>
      <c r="K316" s="31" t="str">
        <f>'SET Raw Data'!T316</f>
        <v>Compliant</v>
      </c>
    </row>
    <row r="317" spans="1:11">
      <c r="A317" s="40" t="str">
        <f t="shared" si="12"/>
        <v>11363GK</v>
      </c>
      <c r="B317" s="31">
        <f>'SET Raw Data'!C317</f>
        <v>22</v>
      </c>
      <c r="C317" s="40" t="str">
        <f t="shared" si="13"/>
        <v>22</v>
      </c>
      <c r="D317" s="31" t="str">
        <f>'SET Raw Data'!D317</f>
        <v>council</v>
      </c>
      <c r="E317" s="31" t="str">
        <f>'SET Raw Data'!E317</f>
        <v>11363</v>
      </c>
      <c r="F317" s="31" t="str">
        <f>'SET Raw Data'!G317</f>
        <v>Grand Knight (501)</v>
      </c>
      <c r="G317" s="40" t="str">
        <f t="shared" si="14"/>
        <v>GK</v>
      </c>
      <c r="H317" s="31" t="str">
        <f>'SET Raw Data'!H317</f>
        <v>STEPHEN M MARTIN</v>
      </c>
      <c r="I317" s="31" t="str">
        <f>'SET Raw Data'!M317</f>
        <v>Compliant</v>
      </c>
      <c r="J317" s="31" t="str">
        <f>'SET Raw Data'!Q317</f>
        <v>n/a</v>
      </c>
      <c r="K317" s="31" t="str">
        <f>'SET Raw Data'!T317</f>
        <v>Compliant</v>
      </c>
    </row>
    <row r="318" spans="1:11">
      <c r="A318" s="40" t="str">
        <f t="shared" si="12"/>
        <v>12530GK</v>
      </c>
      <c r="B318" s="31">
        <f>'SET Raw Data'!C318</f>
        <v>28</v>
      </c>
      <c r="C318" s="40" t="str">
        <f t="shared" si="13"/>
        <v>28</v>
      </c>
      <c r="D318" s="31" t="str">
        <f>'SET Raw Data'!D318</f>
        <v>council</v>
      </c>
      <c r="E318" s="31" t="str">
        <f>'SET Raw Data'!E318</f>
        <v>12530</v>
      </c>
      <c r="F318" s="31" t="str">
        <f>'SET Raw Data'!G318</f>
        <v>Grand Knight (501)</v>
      </c>
      <c r="G318" s="40" t="str">
        <f t="shared" si="14"/>
        <v>GK</v>
      </c>
      <c r="H318" s="31" t="str">
        <f>'SET Raw Data'!H318</f>
        <v>DONALD J KUCHTA</v>
      </c>
      <c r="I318" s="31" t="str">
        <f>'SET Raw Data'!M318</f>
        <v>Non-compliant</v>
      </c>
      <c r="J318" s="31" t="str">
        <f>'SET Raw Data'!Q318</f>
        <v>n/a</v>
      </c>
      <c r="K318" s="31" t="str">
        <f>'SET Raw Data'!T318</f>
        <v>Non-compliant</v>
      </c>
    </row>
    <row r="319" spans="1:11">
      <c r="A319" s="40" t="str">
        <f t="shared" si="12"/>
        <v>15101CD</v>
      </c>
      <c r="B319" s="31">
        <f>'SET Raw Data'!C319</f>
        <v>34</v>
      </c>
      <c r="C319" s="40" t="str">
        <f t="shared" si="13"/>
        <v>34</v>
      </c>
      <c r="D319" s="31" t="str">
        <f>'SET Raw Data'!D319</f>
        <v>council</v>
      </c>
      <c r="E319" s="31" t="str">
        <f>'SET Raw Data'!E319</f>
        <v>15101</v>
      </c>
      <c r="F319" s="31" t="str">
        <f>'SET Raw Data'!G319</f>
        <v>Community Director (514)</v>
      </c>
      <c r="G319" s="40" t="str">
        <f t="shared" si="14"/>
        <v>CD</v>
      </c>
      <c r="H319" s="31" t="str">
        <f>'SET Raw Data'!H319</f>
        <v>FIACRE ARISTIDE S TOLLO</v>
      </c>
      <c r="I319" s="31" t="str">
        <f>'SET Raw Data'!M319</f>
        <v>Compliant</v>
      </c>
      <c r="J319" s="31" t="str">
        <f>'SET Raw Data'!Q319</f>
        <v>Compliant</v>
      </c>
      <c r="K319" s="31" t="str">
        <f>'SET Raw Data'!T319</f>
        <v>Compliant</v>
      </c>
    </row>
    <row r="320" spans="1:11">
      <c r="A320" s="40" t="str">
        <f t="shared" si="12"/>
        <v>10285FD</v>
      </c>
      <c r="B320" s="31">
        <f>'SET Raw Data'!C320</f>
        <v>42</v>
      </c>
      <c r="C320" s="40" t="str">
        <f t="shared" si="13"/>
        <v>42</v>
      </c>
      <c r="D320" s="31" t="str">
        <f>'SET Raw Data'!D320</f>
        <v>council</v>
      </c>
      <c r="E320" s="31" t="str">
        <f>'SET Raw Data'!E320</f>
        <v>10285</v>
      </c>
      <c r="F320" s="31" t="str">
        <f>'SET Raw Data'!G320</f>
        <v>Family Director (519)</v>
      </c>
      <c r="G320" s="40" t="str">
        <f t="shared" si="14"/>
        <v>FD</v>
      </c>
      <c r="H320" s="31" t="str">
        <f>'SET Raw Data'!H320</f>
        <v>JACK D REVELLE</v>
      </c>
      <c r="I320" s="31" t="str">
        <f>'SET Raw Data'!M320</f>
        <v>Compliant</v>
      </c>
      <c r="J320" s="31" t="str">
        <f>'SET Raw Data'!Q320</f>
        <v>Compliant</v>
      </c>
      <c r="K320" s="31" t="str">
        <f>'SET Raw Data'!T320</f>
        <v>Compliant</v>
      </c>
    </row>
    <row r="321" spans="1:11">
      <c r="A321" s="40" t="str">
        <f t="shared" si="12"/>
        <v>10386PD</v>
      </c>
      <c r="B321" s="31">
        <f>'SET Raw Data'!C321</f>
        <v>11</v>
      </c>
      <c r="C321" s="40" t="str">
        <f t="shared" si="13"/>
        <v>11</v>
      </c>
      <c r="D321" s="31" t="str">
        <f>'SET Raw Data'!D321</f>
        <v>council</v>
      </c>
      <c r="E321" s="31" t="str">
        <f>'SET Raw Data'!E321</f>
        <v>10386</v>
      </c>
      <c r="F321" s="31" t="str">
        <f>'SET Raw Data'!G321</f>
        <v>Program Director (511)</v>
      </c>
      <c r="G321" s="40" t="str">
        <f t="shared" si="14"/>
        <v>PD</v>
      </c>
      <c r="H321" s="31" t="str">
        <f>'SET Raw Data'!H321</f>
        <v>DONALD G FISHLER</v>
      </c>
      <c r="I321" s="31" t="str">
        <f>'SET Raw Data'!M321</f>
        <v>Compliant</v>
      </c>
      <c r="J321" s="31" t="str">
        <f>'SET Raw Data'!Q321</f>
        <v>n/a</v>
      </c>
      <c r="K321" s="31" t="str">
        <f>'SET Raw Data'!T321</f>
        <v>Compliant</v>
      </c>
    </row>
    <row r="322" spans="1:11">
      <c r="A322" s="40" t="str">
        <f t="shared" ref="A322:A385" si="15">CONCATENATE(E322,G322)</f>
        <v>2040CD</v>
      </c>
      <c r="B322" s="31">
        <f>'SET Raw Data'!C322</f>
        <v>24</v>
      </c>
      <c r="C322" s="40" t="str">
        <f t="shared" si="13"/>
        <v>24</v>
      </c>
      <c r="D322" s="31" t="str">
        <f>'SET Raw Data'!D322</f>
        <v>council</v>
      </c>
      <c r="E322" s="31" t="str">
        <f>'SET Raw Data'!E322</f>
        <v>2040</v>
      </c>
      <c r="F322" s="31" t="str">
        <f>'SET Raw Data'!G322</f>
        <v>Community Director (514)</v>
      </c>
      <c r="G322" s="40" t="str">
        <f t="shared" si="14"/>
        <v>CD</v>
      </c>
      <c r="H322" s="31" t="str">
        <f>'SET Raw Data'!H322</f>
        <v>RANDALL W CARPENTER</v>
      </c>
      <c r="I322" s="31" t="str">
        <f>'SET Raw Data'!M322</f>
        <v>Compliant</v>
      </c>
      <c r="J322" s="31" t="str">
        <f>'SET Raw Data'!Q322</f>
        <v>Compliant</v>
      </c>
      <c r="K322" s="31" t="str">
        <f>'SET Raw Data'!T322</f>
        <v>Compliant</v>
      </c>
    </row>
    <row r="323" spans="1:11">
      <c r="A323" s="40" t="str">
        <f t="shared" si="15"/>
        <v>1966PD</v>
      </c>
      <c r="B323" s="31">
        <f>'SET Raw Data'!C323</f>
        <v>40</v>
      </c>
      <c r="C323" s="40" t="str">
        <f t="shared" ref="C323:C386" si="16">RIGHT(B323,2)</f>
        <v>40</v>
      </c>
      <c r="D323" s="31" t="str">
        <f>'SET Raw Data'!D323</f>
        <v>council</v>
      </c>
      <c r="E323" s="31" t="str">
        <f>'SET Raw Data'!E323</f>
        <v>1966</v>
      </c>
      <c r="F323" s="31" t="str">
        <f>'SET Raw Data'!G323</f>
        <v>Program Director (511)</v>
      </c>
      <c r="G323" s="40" t="str">
        <f t="shared" ref="G323:G386" si="17">IF(F323="Family Director (519)","FD",IF(F323="Community Director (514)","CD",IF(F323="Program Director (511)","PD",IF(F323="Grand Knight (501)","GK",IF(F323=0,"","State")))))</f>
        <v>PD</v>
      </c>
      <c r="H323" s="31" t="str">
        <f>'SET Raw Data'!H323</f>
        <v>WILLIAM J BOHAN</v>
      </c>
      <c r="I323" s="31" t="str">
        <f>'SET Raw Data'!M323</f>
        <v>Compliant</v>
      </c>
      <c r="J323" s="31" t="str">
        <f>'SET Raw Data'!Q323</f>
        <v>n/a</v>
      </c>
      <c r="K323" s="31" t="str">
        <f>'SET Raw Data'!T323</f>
        <v>Compliant</v>
      </c>
    </row>
    <row r="324" spans="1:11">
      <c r="A324" s="40" t="str">
        <f t="shared" si="15"/>
        <v>11737CD</v>
      </c>
      <c r="B324" s="31">
        <f>'SET Raw Data'!C324</f>
        <v>38</v>
      </c>
      <c r="C324" s="40" t="str">
        <f t="shared" si="16"/>
        <v>38</v>
      </c>
      <c r="D324" s="31" t="str">
        <f>'SET Raw Data'!D324</f>
        <v>council</v>
      </c>
      <c r="E324" s="31" t="str">
        <f>'SET Raw Data'!E324</f>
        <v>11737</v>
      </c>
      <c r="F324" s="31" t="str">
        <f>'SET Raw Data'!G324</f>
        <v>Community Director (514)</v>
      </c>
      <c r="G324" s="40" t="str">
        <f t="shared" si="17"/>
        <v>CD</v>
      </c>
      <c r="H324" s="31" t="str">
        <f>'SET Raw Data'!H324</f>
        <v>TODD  HENKEL</v>
      </c>
      <c r="I324" s="31" t="str">
        <f>'SET Raw Data'!M324</f>
        <v>Compliant</v>
      </c>
      <c r="J324" s="31" t="str">
        <f>'SET Raw Data'!Q324</f>
        <v>Compliant</v>
      </c>
      <c r="K324" s="31" t="str">
        <f>'SET Raw Data'!T324</f>
        <v>Compliant</v>
      </c>
    </row>
    <row r="325" spans="1:11">
      <c r="A325" s="40" t="str">
        <f t="shared" si="15"/>
        <v>13576FD</v>
      </c>
      <c r="B325" s="31">
        <f>'SET Raw Data'!C325</f>
        <v>10</v>
      </c>
      <c r="C325" s="40" t="str">
        <f t="shared" si="16"/>
        <v>10</v>
      </c>
      <c r="D325" s="31" t="str">
        <f>'SET Raw Data'!D325</f>
        <v>council</v>
      </c>
      <c r="E325" s="31" t="str">
        <f>'SET Raw Data'!E325</f>
        <v>13576</v>
      </c>
      <c r="F325" s="31" t="str">
        <f>'SET Raw Data'!G325</f>
        <v>Family Director (519)</v>
      </c>
      <c r="G325" s="40" t="str">
        <f t="shared" si="17"/>
        <v>FD</v>
      </c>
      <c r="H325" s="31" t="str">
        <f>'SET Raw Data'!H325</f>
        <v>CHRIS EUGENE MONTGOMERY</v>
      </c>
      <c r="I325" s="31" t="str">
        <f>'SET Raw Data'!M325</f>
        <v>Compliant</v>
      </c>
      <c r="J325" s="31" t="str">
        <f>'SET Raw Data'!Q325</f>
        <v>Compliant</v>
      </c>
      <c r="K325" s="31" t="str">
        <f>'SET Raw Data'!T325</f>
        <v>Compliant</v>
      </c>
    </row>
    <row r="326" spans="1:11">
      <c r="A326" s="40" t="str">
        <f t="shared" si="15"/>
        <v>1211FD</v>
      </c>
      <c r="B326" s="31">
        <f>'SET Raw Data'!C326</f>
        <v>28</v>
      </c>
      <c r="C326" s="40" t="str">
        <f t="shared" si="16"/>
        <v>28</v>
      </c>
      <c r="D326" s="31" t="str">
        <f>'SET Raw Data'!D326</f>
        <v>council</v>
      </c>
      <c r="E326" s="31" t="str">
        <f>'SET Raw Data'!E326</f>
        <v>1211</v>
      </c>
      <c r="F326" s="31" t="str">
        <f>'SET Raw Data'!G326</f>
        <v>Family Director (519)</v>
      </c>
      <c r="G326" s="40" t="str">
        <f t="shared" si="17"/>
        <v>FD</v>
      </c>
      <c r="H326" s="31" t="str">
        <f>'SET Raw Data'!H326</f>
        <v>MICHAEL A FURMANSKI</v>
      </c>
      <c r="I326" s="31" t="str">
        <f>'SET Raw Data'!M326</f>
        <v>Compliant</v>
      </c>
      <c r="J326" s="31" t="str">
        <f>'SET Raw Data'!Q326</f>
        <v>Compliant</v>
      </c>
      <c r="K326" s="31" t="str">
        <f>'SET Raw Data'!T326</f>
        <v>Compliant</v>
      </c>
    </row>
    <row r="327" spans="1:11">
      <c r="A327" s="40" t="str">
        <f t="shared" si="15"/>
        <v>11001CD</v>
      </c>
      <c r="B327" s="31">
        <f>'SET Raw Data'!C327</f>
        <v>9</v>
      </c>
      <c r="C327" s="40" t="str">
        <f t="shared" si="16"/>
        <v>9</v>
      </c>
      <c r="D327" s="31" t="str">
        <f>'SET Raw Data'!D327</f>
        <v>council</v>
      </c>
      <c r="E327" s="31" t="str">
        <f>'SET Raw Data'!E327</f>
        <v>11001</v>
      </c>
      <c r="F327" s="31" t="str">
        <f>'SET Raw Data'!G327</f>
        <v>Community Director (514)</v>
      </c>
      <c r="G327" s="40" t="str">
        <f t="shared" si="17"/>
        <v>CD</v>
      </c>
      <c r="H327" s="31" t="str">
        <f>'SET Raw Data'!H327</f>
        <v>JASON F DANNER</v>
      </c>
      <c r="I327" s="31" t="str">
        <f>'SET Raw Data'!M327</f>
        <v>Compliant</v>
      </c>
      <c r="J327" s="31" t="str">
        <f>'SET Raw Data'!Q327</f>
        <v>Non-Compliant</v>
      </c>
      <c r="K327" s="31" t="str">
        <f>'SET Raw Data'!T327</f>
        <v>Non-compliant</v>
      </c>
    </row>
    <row r="328" spans="1:11">
      <c r="A328" s="40" t="str">
        <f t="shared" si="15"/>
        <v>5881CD</v>
      </c>
      <c r="B328" s="31">
        <f>'SET Raw Data'!C328</f>
        <v>26</v>
      </c>
      <c r="C328" s="40" t="str">
        <f t="shared" si="16"/>
        <v>26</v>
      </c>
      <c r="D328" s="31" t="str">
        <f>'SET Raw Data'!D328</f>
        <v>council</v>
      </c>
      <c r="E328" s="31" t="str">
        <f>'SET Raw Data'!E328</f>
        <v>5881</v>
      </c>
      <c r="F328" s="31" t="str">
        <f>'SET Raw Data'!G328</f>
        <v>Community Director (514)</v>
      </c>
      <c r="G328" s="40" t="str">
        <f t="shared" si="17"/>
        <v>CD</v>
      </c>
      <c r="H328" s="31" t="str">
        <f>'SET Raw Data'!H328</f>
        <v>JEFF A DVORAK</v>
      </c>
      <c r="I328" s="31" t="str">
        <f>'SET Raw Data'!M328</f>
        <v>2026-09-25</v>
      </c>
      <c r="J328" s="31" t="str">
        <f>'SET Raw Data'!Q328</f>
        <v>2026-09-26</v>
      </c>
      <c r="K328" s="31" t="str">
        <f>'SET Raw Data'!T328</f>
        <v>Pending</v>
      </c>
    </row>
    <row r="329" spans="1:11">
      <c r="A329" s="40" t="str">
        <f t="shared" si="15"/>
        <v>6192FD</v>
      </c>
      <c r="B329" s="31">
        <f>'SET Raw Data'!C329</f>
        <v>35</v>
      </c>
      <c r="C329" s="40" t="str">
        <f t="shared" si="16"/>
        <v>35</v>
      </c>
      <c r="D329" s="31" t="str">
        <f>'SET Raw Data'!D329</f>
        <v>council</v>
      </c>
      <c r="E329" s="31" t="str">
        <f>'SET Raw Data'!E329</f>
        <v>6192</v>
      </c>
      <c r="F329" s="31" t="str">
        <f>'SET Raw Data'!G329</f>
        <v>Family Director (519)</v>
      </c>
      <c r="G329" s="40" t="str">
        <f t="shared" si="17"/>
        <v>FD</v>
      </c>
      <c r="H329" s="31" t="str">
        <f>'SET Raw Data'!H329</f>
        <v>MARIO  MENDEZ</v>
      </c>
      <c r="I329" s="31" t="str">
        <f>'SET Raw Data'!M329</f>
        <v>Compliant</v>
      </c>
      <c r="J329" s="31" t="str">
        <f>'SET Raw Data'!Q329</f>
        <v>Compliant</v>
      </c>
      <c r="K329" s="31" t="str">
        <f>'SET Raw Data'!T329</f>
        <v>Compliant</v>
      </c>
    </row>
    <row r="330" spans="1:11">
      <c r="A330" s="40" t="str">
        <f t="shared" si="15"/>
        <v>7740GK</v>
      </c>
      <c r="B330" s="31">
        <f>'SET Raw Data'!C330</f>
        <v>4</v>
      </c>
      <c r="C330" s="40" t="str">
        <f t="shared" si="16"/>
        <v>4</v>
      </c>
      <c r="D330" s="31" t="str">
        <f>'SET Raw Data'!D330</f>
        <v>council</v>
      </c>
      <c r="E330" s="31" t="str">
        <f>'SET Raw Data'!E330</f>
        <v>7740</v>
      </c>
      <c r="F330" s="31" t="str">
        <f>'SET Raw Data'!G330</f>
        <v>Grand Knight (501)</v>
      </c>
      <c r="G330" s="40" t="str">
        <f t="shared" si="17"/>
        <v>GK</v>
      </c>
      <c r="H330" s="31" t="str">
        <f>'SET Raw Data'!H330</f>
        <v>RAMSEY R LARSON</v>
      </c>
      <c r="I330" s="31" t="str">
        <f>'SET Raw Data'!M330</f>
        <v>Compliant</v>
      </c>
      <c r="J330" s="31" t="str">
        <f>'SET Raw Data'!Q330</f>
        <v>n/a</v>
      </c>
      <c r="K330" s="31" t="str">
        <f>'SET Raw Data'!T330</f>
        <v>Compliant</v>
      </c>
    </row>
    <row r="331" spans="1:11">
      <c r="A331" s="40" t="str">
        <f t="shared" si="15"/>
        <v>13015CD</v>
      </c>
      <c r="B331" s="31">
        <f>'SET Raw Data'!C331</f>
        <v>9</v>
      </c>
      <c r="C331" s="40" t="str">
        <f t="shared" si="16"/>
        <v>9</v>
      </c>
      <c r="D331" s="31" t="str">
        <f>'SET Raw Data'!D331</f>
        <v>council</v>
      </c>
      <c r="E331" s="31" t="str">
        <f>'SET Raw Data'!E331</f>
        <v>13015</v>
      </c>
      <c r="F331" s="31" t="str">
        <f>'SET Raw Data'!G331</f>
        <v>Community Director (514)</v>
      </c>
      <c r="G331" s="40" t="str">
        <f t="shared" si="17"/>
        <v>CD</v>
      </c>
      <c r="H331" s="31" t="str">
        <f>'SET Raw Data'!H331</f>
        <v>MCGUIRE  MILLER</v>
      </c>
      <c r="I331" s="31" t="str">
        <f>'SET Raw Data'!M331</f>
        <v>Compliant</v>
      </c>
      <c r="J331" s="31" t="str">
        <f>'SET Raw Data'!Q331</f>
        <v>Compliant</v>
      </c>
      <c r="K331" s="31" t="str">
        <f>'SET Raw Data'!T331</f>
        <v>Compliant</v>
      </c>
    </row>
    <row r="332" spans="1:11">
      <c r="A332" s="40" t="str">
        <f t="shared" si="15"/>
        <v>10386GK</v>
      </c>
      <c r="B332" s="31">
        <f>'SET Raw Data'!C332</f>
        <v>11</v>
      </c>
      <c r="C332" s="40" t="str">
        <f t="shared" si="16"/>
        <v>11</v>
      </c>
      <c r="D332" s="31" t="str">
        <f>'SET Raw Data'!D332</f>
        <v>council</v>
      </c>
      <c r="E332" s="31" t="str">
        <f>'SET Raw Data'!E332</f>
        <v>10386</v>
      </c>
      <c r="F332" s="31" t="str">
        <f>'SET Raw Data'!G332</f>
        <v>Grand Knight (501)</v>
      </c>
      <c r="G332" s="40" t="str">
        <f t="shared" si="17"/>
        <v>GK</v>
      </c>
      <c r="H332" s="31" t="str">
        <f>'SET Raw Data'!H332</f>
        <v>DONALD G FISHLER</v>
      </c>
      <c r="I332" s="31" t="str">
        <f>'SET Raw Data'!M332</f>
        <v>Compliant</v>
      </c>
      <c r="J332" s="31" t="str">
        <f>'SET Raw Data'!Q332</f>
        <v>n/a</v>
      </c>
      <c r="K332" s="31" t="str">
        <f>'SET Raw Data'!T332</f>
        <v>Compliant</v>
      </c>
    </row>
    <row r="333" spans="1:11">
      <c r="A333" s="40" t="str">
        <f t="shared" si="15"/>
        <v>10895CD</v>
      </c>
      <c r="B333" s="31">
        <f>'SET Raw Data'!C333</f>
        <v>3</v>
      </c>
      <c r="C333" s="40" t="str">
        <f t="shared" si="16"/>
        <v>3</v>
      </c>
      <c r="D333" s="31" t="str">
        <f>'SET Raw Data'!D333</f>
        <v>council</v>
      </c>
      <c r="E333" s="31" t="str">
        <f>'SET Raw Data'!E333</f>
        <v>10895</v>
      </c>
      <c r="F333" s="31" t="str">
        <f>'SET Raw Data'!G333</f>
        <v>Community Director (514)</v>
      </c>
      <c r="G333" s="40" t="str">
        <f t="shared" si="17"/>
        <v>CD</v>
      </c>
      <c r="H333" s="31" t="str">
        <f>'SET Raw Data'!H333</f>
        <v>JONATHAN P DALY</v>
      </c>
      <c r="I333" s="31" t="str">
        <f>'SET Raw Data'!M333</f>
        <v>Compliant</v>
      </c>
      <c r="J333" s="31" t="str">
        <f>'SET Raw Data'!Q333</f>
        <v>Compliant</v>
      </c>
      <c r="K333" s="31" t="str">
        <f>'SET Raw Data'!T333</f>
        <v>Compliant</v>
      </c>
    </row>
    <row r="334" spans="1:11">
      <c r="A334" s="40" t="str">
        <f t="shared" si="15"/>
        <v>12086PD</v>
      </c>
      <c r="B334" s="31">
        <f>'SET Raw Data'!C334</f>
        <v>19</v>
      </c>
      <c r="C334" s="40" t="str">
        <f t="shared" si="16"/>
        <v>19</v>
      </c>
      <c r="D334" s="31" t="str">
        <f>'SET Raw Data'!D334</f>
        <v>council</v>
      </c>
      <c r="E334" s="31" t="str">
        <f>'SET Raw Data'!E334</f>
        <v>12086</v>
      </c>
      <c r="F334" s="31" t="str">
        <f>'SET Raw Data'!G334</f>
        <v>Program Director (511)</v>
      </c>
      <c r="G334" s="40" t="str">
        <f t="shared" si="17"/>
        <v>PD</v>
      </c>
      <c r="H334" s="31" t="str">
        <f>'SET Raw Data'!H334</f>
        <v>RICHARD J HANUS</v>
      </c>
      <c r="I334" s="31" t="str">
        <f>'SET Raw Data'!M334</f>
        <v>Non-compliant</v>
      </c>
      <c r="J334" s="31" t="str">
        <f>'SET Raw Data'!Q334</f>
        <v>n/a</v>
      </c>
      <c r="K334" s="31" t="str">
        <f>'SET Raw Data'!T334</f>
        <v>Non-compliant</v>
      </c>
    </row>
    <row r="335" spans="1:11">
      <c r="A335" s="40" t="str">
        <f t="shared" si="15"/>
        <v>1123GK</v>
      </c>
      <c r="B335" s="31">
        <f>'SET Raw Data'!C335</f>
        <v>39</v>
      </c>
      <c r="C335" s="40" t="str">
        <f t="shared" si="16"/>
        <v>39</v>
      </c>
      <c r="D335" s="31" t="str">
        <f>'SET Raw Data'!D335</f>
        <v>council</v>
      </c>
      <c r="E335" s="31" t="str">
        <f>'SET Raw Data'!E335</f>
        <v>1123</v>
      </c>
      <c r="F335" s="31" t="str">
        <f>'SET Raw Data'!G335</f>
        <v>Grand Knight (501)</v>
      </c>
      <c r="G335" s="40" t="str">
        <f t="shared" si="17"/>
        <v>GK</v>
      </c>
      <c r="H335" s="31" t="str">
        <f>'SET Raw Data'!H335</f>
        <v>RUSSELL A BATENHORST</v>
      </c>
      <c r="I335" s="31" t="str">
        <f>'SET Raw Data'!M335</f>
        <v>Compliant</v>
      </c>
      <c r="J335" s="31" t="str">
        <f>'SET Raw Data'!Q335</f>
        <v>n/a</v>
      </c>
      <c r="K335" s="31" t="str">
        <f>'SET Raw Data'!T335</f>
        <v>Compliant</v>
      </c>
    </row>
    <row r="336" spans="1:11">
      <c r="A336" s="40" t="str">
        <f t="shared" si="15"/>
        <v>14070FD</v>
      </c>
      <c r="B336" s="31">
        <f>'SET Raw Data'!C336</f>
        <v>11</v>
      </c>
      <c r="C336" s="40" t="str">
        <f t="shared" si="16"/>
        <v>11</v>
      </c>
      <c r="D336" s="31" t="str">
        <f>'SET Raw Data'!D336</f>
        <v>council</v>
      </c>
      <c r="E336" s="31" t="str">
        <f>'SET Raw Data'!E336</f>
        <v>14070</v>
      </c>
      <c r="F336" s="31" t="str">
        <f>'SET Raw Data'!G336</f>
        <v>Family Director (519)</v>
      </c>
      <c r="G336" s="40" t="str">
        <f t="shared" si="17"/>
        <v>FD</v>
      </c>
      <c r="H336" s="31" t="str">
        <f>'SET Raw Data'!H336</f>
        <v>NEAL J SCHLAUTMAN</v>
      </c>
      <c r="I336" s="31" t="str">
        <f>'SET Raw Data'!M336</f>
        <v>Compliant</v>
      </c>
      <c r="J336" s="31" t="str">
        <f>'SET Raw Data'!Q336</f>
        <v>Non-Compliant</v>
      </c>
      <c r="K336" s="31" t="str">
        <f>'SET Raw Data'!T336</f>
        <v>Non-compliant</v>
      </c>
    </row>
    <row r="337" spans="1:11">
      <c r="A337" s="40" t="str">
        <f t="shared" si="15"/>
        <v>1238GK</v>
      </c>
      <c r="B337" s="31">
        <f>'SET Raw Data'!C337</f>
        <v>17</v>
      </c>
      <c r="C337" s="40" t="str">
        <f t="shared" si="16"/>
        <v>17</v>
      </c>
      <c r="D337" s="31" t="str">
        <f>'SET Raw Data'!D337</f>
        <v>council</v>
      </c>
      <c r="E337" s="31" t="str">
        <f>'SET Raw Data'!E337</f>
        <v>1238</v>
      </c>
      <c r="F337" s="31" t="str">
        <f>'SET Raw Data'!G337</f>
        <v>Grand Knight (501)</v>
      </c>
      <c r="G337" s="40" t="str">
        <f t="shared" si="17"/>
        <v>GK</v>
      </c>
      <c r="H337" s="31" t="str">
        <f>'SET Raw Data'!H337</f>
        <v>CORY D FRISCH</v>
      </c>
      <c r="I337" s="31" t="str">
        <f>'SET Raw Data'!M337</f>
        <v>Non-compliant</v>
      </c>
      <c r="J337" s="31" t="str">
        <f>'SET Raw Data'!Q337</f>
        <v>n/a</v>
      </c>
      <c r="K337" s="31" t="str">
        <f>'SET Raw Data'!T337</f>
        <v>Non-compliant</v>
      </c>
    </row>
    <row r="338" spans="1:11">
      <c r="A338" s="40" t="str">
        <f t="shared" si="15"/>
        <v>1126CD</v>
      </c>
      <c r="B338" s="31">
        <f>'SET Raw Data'!C338</f>
        <v>30</v>
      </c>
      <c r="C338" s="40" t="str">
        <f t="shared" si="16"/>
        <v>30</v>
      </c>
      <c r="D338" s="31" t="str">
        <f>'SET Raw Data'!D338</f>
        <v>council</v>
      </c>
      <c r="E338" s="31" t="str">
        <f>'SET Raw Data'!E338</f>
        <v>1126</v>
      </c>
      <c r="F338" s="31" t="str">
        <f>'SET Raw Data'!G338</f>
        <v>Community Director (514)</v>
      </c>
      <c r="G338" s="40" t="str">
        <f t="shared" si="17"/>
        <v>CD</v>
      </c>
      <c r="H338" s="31" t="str">
        <f>'SET Raw Data'!H338</f>
        <v>ANTON R SPILINEK</v>
      </c>
      <c r="I338" s="31" t="str">
        <f>'SET Raw Data'!M338</f>
        <v>Compliant</v>
      </c>
      <c r="J338" s="31" t="str">
        <f>'SET Raw Data'!Q338</f>
        <v>Compliant</v>
      </c>
      <c r="K338" s="31" t="str">
        <f>'SET Raw Data'!T338</f>
        <v>Compliant</v>
      </c>
    </row>
    <row r="339" spans="1:11">
      <c r="A339" s="40" t="str">
        <f t="shared" si="15"/>
        <v>11700FD</v>
      </c>
      <c r="B339" s="31">
        <f>'SET Raw Data'!C339</f>
        <v>2</v>
      </c>
      <c r="C339" s="40" t="str">
        <f t="shared" si="16"/>
        <v>2</v>
      </c>
      <c r="D339" s="31" t="str">
        <f>'SET Raw Data'!D339</f>
        <v>council</v>
      </c>
      <c r="E339" s="31" t="str">
        <f>'SET Raw Data'!E339</f>
        <v>11700</v>
      </c>
      <c r="F339" s="31" t="str">
        <f>'SET Raw Data'!G339</f>
        <v>Family Director (519)</v>
      </c>
      <c r="G339" s="40" t="str">
        <f t="shared" si="17"/>
        <v>FD</v>
      </c>
      <c r="H339" s="31" t="str">
        <f>'SET Raw Data'!H339</f>
        <v>RYAN E BORER</v>
      </c>
      <c r="I339" s="31" t="str">
        <f>'SET Raw Data'!M339</f>
        <v>Compliant</v>
      </c>
      <c r="J339" s="31" t="str">
        <f>'SET Raw Data'!Q339</f>
        <v>Compliant</v>
      </c>
      <c r="K339" s="31" t="str">
        <f>'SET Raw Data'!T339</f>
        <v>Compliant</v>
      </c>
    </row>
    <row r="340" spans="1:11">
      <c r="A340" s="40" t="str">
        <f t="shared" si="15"/>
        <v>9898FD</v>
      </c>
      <c r="B340" s="31">
        <f>'SET Raw Data'!C340</f>
        <v>14</v>
      </c>
      <c r="C340" s="40" t="str">
        <f t="shared" si="16"/>
        <v>14</v>
      </c>
      <c r="D340" s="31" t="str">
        <f>'SET Raw Data'!D340</f>
        <v>council</v>
      </c>
      <c r="E340" s="31" t="str">
        <f>'SET Raw Data'!E340</f>
        <v>9898</v>
      </c>
      <c r="F340" s="31" t="str">
        <f>'SET Raw Data'!G340</f>
        <v>Family Director (519)</v>
      </c>
      <c r="G340" s="40" t="str">
        <f t="shared" si="17"/>
        <v>FD</v>
      </c>
      <c r="H340" s="31" t="str">
        <f>'SET Raw Data'!H340</f>
        <v>JUSTIN R SVEHLA</v>
      </c>
      <c r="I340" s="31" t="str">
        <f>'SET Raw Data'!M340</f>
        <v>2026-09-29</v>
      </c>
      <c r="J340" s="31" t="str">
        <f>'SET Raw Data'!Q340</f>
        <v>2026-09-29</v>
      </c>
      <c r="K340" s="31" t="str">
        <f>'SET Raw Data'!T340</f>
        <v>Pending</v>
      </c>
    </row>
    <row r="341" spans="1:11">
      <c r="A341" s="40" t="str">
        <f t="shared" si="15"/>
        <v>5383CD</v>
      </c>
      <c r="B341" s="31">
        <f>'SET Raw Data'!C341</f>
        <v>36</v>
      </c>
      <c r="C341" s="40" t="str">
        <f t="shared" si="16"/>
        <v>36</v>
      </c>
      <c r="D341" s="31" t="str">
        <f>'SET Raw Data'!D341</f>
        <v>council</v>
      </c>
      <c r="E341" s="31" t="str">
        <f>'SET Raw Data'!E341</f>
        <v>5383</v>
      </c>
      <c r="F341" s="31" t="str">
        <f>'SET Raw Data'!G341</f>
        <v>Community Director (514)</v>
      </c>
      <c r="G341" s="40" t="str">
        <f t="shared" si="17"/>
        <v>CD</v>
      </c>
      <c r="H341" s="31" t="str">
        <f>'SET Raw Data'!H341</f>
        <v>PETER J PEIL</v>
      </c>
      <c r="I341" s="31" t="str">
        <f>'SET Raw Data'!M341</f>
        <v>Compliant</v>
      </c>
      <c r="J341" s="31" t="str">
        <f>'SET Raw Data'!Q341</f>
        <v>Compliant</v>
      </c>
      <c r="K341" s="31" t="str">
        <f>'SET Raw Data'!T341</f>
        <v>Compliant</v>
      </c>
    </row>
    <row r="342" spans="1:11">
      <c r="A342" s="40" t="str">
        <f t="shared" si="15"/>
        <v>10913CD</v>
      </c>
      <c r="B342" s="31">
        <f>'SET Raw Data'!C342</f>
        <v>33</v>
      </c>
      <c r="C342" s="40" t="str">
        <f t="shared" si="16"/>
        <v>33</v>
      </c>
      <c r="D342" s="31" t="str">
        <f>'SET Raw Data'!D342</f>
        <v>council</v>
      </c>
      <c r="E342" s="31" t="str">
        <f>'SET Raw Data'!E342</f>
        <v>10913</v>
      </c>
      <c r="F342" s="31" t="str">
        <f>'SET Raw Data'!G342</f>
        <v>Community Director (514)</v>
      </c>
      <c r="G342" s="40" t="str">
        <f t="shared" si="17"/>
        <v>CD</v>
      </c>
      <c r="H342" s="31" t="str">
        <f>'SET Raw Data'!H342</f>
        <v>CHRISTOPHER J KRUSE</v>
      </c>
      <c r="I342" s="31" t="str">
        <f>'SET Raw Data'!M342</f>
        <v>Non-compliant</v>
      </c>
      <c r="J342" s="31" t="str">
        <f>'SET Raw Data'!Q342</f>
        <v>Non-Compliant</v>
      </c>
      <c r="K342" s="31" t="str">
        <f>'SET Raw Data'!T342</f>
        <v>Non-compliant</v>
      </c>
    </row>
    <row r="343" spans="1:11">
      <c r="A343" s="40" t="str">
        <f t="shared" si="15"/>
        <v>11810GK</v>
      </c>
      <c r="B343" s="31">
        <f>'SET Raw Data'!C343</f>
        <v>41</v>
      </c>
      <c r="C343" s="40" t="str">
        <f t="shared" si="16"/>
        <v>41</v>
      </c>
      <c r="D343" s="31" t="str">
        <f>'SET Raw Data'!D343</f>
        <v>council</v>
      </c>
      <c r="E343" s="31" t="str">
        <f>'SET Raw Data'!E343</f>
        <v>11810</v>
      </c>
      <c r="F343" s="31" t="str">
        <f>'SET Raw Data'!G343</f>
        <v>Grand Knight (501)</v>
      </c>
      <c r="G343" s="40" t="str">
        <f t="shared" si="17"/>
        <v>GK</v>
      </c>
      <c r="H343" s="31" t="str">
        <f>'SET Raw Data'!H343</f>
        <v>RANDALL J BOWDER</v>
      </c>
      <c r="I343" s="31" t="str">
        <f>'SET Raw Data'!M343</f>
        <v>2026-10-12</v>
      </c>
      <c r="J343" s="31" t="str">
        <f>'SET Raw Data'!Q343</f>
        <v>n/a</v>
      </c>
      <c r="K343" s="31" t="str">
        <f>'SET Raw Data'!T343</f>
        <v>Pending</v>
      </c>
    </row>
    <row r="344" spans="1:11">
      <c r="A344" s="40" t="str">
        <f t="shared" si="15"/>
        <v>5045GK</v>
      </c>
      <c r="B344" s="31">
        <f>'SET Raw Data'!C344</f>
        <v>2</v>
      </c>
      <c r="C344" s="40" t="str">
        <f t="shared" si="16"/>
        <v>2</v>
      </c>
      <c r="D344" s="31" t="str">
        <f>'SET Raw Data'!D344</f>
        <v>council</v>
      </c>
      <c r="E344" s="31" t="str">
        <f>'SET Raw Data'!E344</f>
        <v>5045</v>
      </c>
      <c r="F344" s="31" t="str">
        <f>'SET Raw Data'!G344</f>
        <v>Grand Knight (501)</v>
      </c>
      <c r="G344" s="40" t="str">
        <f t="shared" si="17"/>
        <v>GK</v>
      </c>
      <c r="H344" s="31" t="str">
        <f>'SET Raw Data'!H344</f>
        <v>JAMES H KORFF</v>
      </c>
      <c r="I344" s="31" t="str">
        <f>'SET Raw Data'!M344</f>
        <v>Non-compliant</v>
      </c>
      <c r="J344" s="31" t="str">
        <f>'SET Raw Data'!Q344</f>
        <v>n/a</v>
      </c>
      <c r="K344" s="31" t="str">
        <f>'SET Raw Data'!T344</f>
        <v>Non-compliant</v>
      </c>
    </row>
    <row r="345" spans="1:11">
      <c r="A345" s="40" t="str">
        <f t="shared" si="15"/>
        <v>18817FD</v>
      </c>
      <c r="B345" s="31">
        <f>'SET Raw Data'!C345</f>
        <v>10</v>
      </c>
      <c r="C345" s="40" t="str">
        <f t="shared" si="16"/>
        <v>10</v>
      </c>
      <c r="D345" s="31" t="str">
        <f>'SET Raw Data'!D345</f>
        <v>council</v>
      </c>
      <c r="E345" s="31" t="str">
        <f>'SET Raw Data'!E345</f>
        <v>18817</v>
      </c>
      <c r="F345" s="31" t="str">
        <f>'SET Raw Data'!G345</f>
        <v>Family Director (519)</v>
      </c>
      <c r="G345" s="40" t="str">
        <f t="shared" si="17"/>
        <v>FD</v>
      </c>
      <c r="H345" s="31" t="str">
        <f>'SET Raw Data'!H345</f>
        <v>EDUARDO  YANEZ</v>
      </c>
      <c r="I345" s="31" t="str">
        <f>'SET Raw Data'!M345</f>
        <v>Compliant</v>
      </c>
      <c r="J345" s="31" t="str">
        <f>'SET Raw Data'!Q345</f>
        <v>Compliant</v>
      </c>
      <c r="K345" s="31" t="str">
        <f>'SET Raw Data'!T345</f>
        <v>Compliant</v>
      </c>
    </row>
    <row r="346" spans="1:11">
      <c r="A346" s="40" t="str">
        <f t="shared" si="15"/>
        <v>7550CD</v>
      </c>
      <c r="B346" s="31">
        <f>'SET Raw Data'!C346</f>
        <v>18</v>
      </c>
      <c r="C346" s="40" t="str">
        <f t="shared" si="16"/>
        <v>18</v>
      </c>
      <c r="D346" s="31" t="str">
        <f>'SET Raw Data'!D346</f>
        <v>council</v>
      </c>
      <c r="E346" s="31" t="str">
        <f>'SET Raw Data'!E346</f>
        <v>7550</v>
      </c>
      <c r="F346" s="31" t="str">
        <f>'SET Raw Data'!G346</f>
        <v>Community Director (514)</v>
      </c>
      <c r="G346" s="40" t="str">
        <f t="shared" si="17"/>
        <v>CD</v>
      </c>
      <c r="H346" s="31" t="str">
        <f>'SET Raw Data'!H346</f>
        <v>NICHOLAS L RAMOLD</v>
      </c>
      <c r="I346" s="31" t="str">
        <f>'SET Raw Data'!M346</f>
        <v>Compliant</v>
      </c>
      <c r="J346" s="31" t="str">
        <f>'SET Raw Data'!Q346</f>
        <v>Compliant</v>
      </c>
      <c r="K346" s="31" t="str">
        <f>'SET Raw Data'!T346</f>
        <v>Compliant</v>
      </c>
    </row>
    <row r="347" spans="1:11">
      <c r="A347" s="40" t="str">
        <f t="shared" si="15"/>
        <v>9563PD</v>
      </c>
      <c r="B347" s="31">
        <f>'SET Raw Data'!C347</f>
        <v>33</v>
      </c>
      <c r="C347" s="40" t="str">
        <f t="shared" si="16"/>
        <v>33</v>
      </c>
      <c r="D347" s="31" t="str">
        <f>'SET Raw Data'!D347</f>
        <v>council</v>
      </c>
      <c r="E347" s="31" t="str">
        <f>'SET Raw Data'!E347</f>
        <v>9563</v>
      </c>
      <c r="F347" s="31" t="str">
        <f>'SET Raw Data'!G347</f>
        <v>Program Director (511)</v>
      </c>
      <c r="G347" s="40" t="str">
        <f t="shared" si="17"/>
        <v>PD</v>
      </c>
      <c r="H347" s="31" t="str">
        <f>'SET Raw Data'!H347</f>
        <v>PHILLIP G STEFFEN</v>
      </c>
      <c r="I347" s="31" t="str">
        <f>'SET Raw Data'!M347</f>
        <v>Compliant</v>
      </c>
      <c r="J347" s="31" t="str">
        <f>'SET Raw Data'!Q347</f>
        <v>n/a</v>
      </c>
      <c r="K347" s="31" t="str">
        <f>'SET Raw Data'!T347</f>
        <v>Compliant</v>
      </c>
    </row>
    <row r="348" spans="1:11">
      <c r="A348" s="40" t="str">
        <f t="shared" si="15"/>
        <v>1233GK</v>
      </c>
      <c r="B348" s="31">
        <f>'SET Raw Data'!C348</f>
        <v>16</v>
      </c>
      <c r="C348" s="40" t="str">
        <f t="shared" si="16"/>
        <v>16</v>
      </c>
      <c r="D348" s="31" t="str">
        <f>'SET Raw Data'!D348</f>
        <v>council</v>
      </c>
      <c r="E348" s="31" t="str">
        <f>'SET Raw Data'!E348</f>
        <v>1233</v>
      </c>
      <c r="F348" s="31" t="str">
        <f>'SET Raw Data'!G348</f>
        <v>Grand Knight (501)</v>
      </c>
      <c r="G348" s="40" t="str">
        <f t="shared" si="17"/>
        <v>GK</v>
      </c>
      <c r="H348" s="31" t="str">
        <f>'SET Raw Data'!H348</f>
        <v>LOUIS F STEFFEN</v>
      </c>
      <c r="I348" s="31" t="str">
        <f>'SET Raw Data'!M348</f>
        <v>Non-compliant</v>
      </c>
      <c r="J348" s="31" t="str">
        <f>'SET Raw Data'!Q348</f>
        <v>n/a</v>
      </c>
      <c r="K348" s="31" t="str">
        <f>'SET Raw Data'!T348</f>
        <v>Non-compliant</v>
      </c>
    </row>
    <row r="349" spans="1:11">
      <c r="A349" s="40" t="str">
        <f t="shared" si="15"/>
        <v>1159FD</v>
      </c>
      <c r="B349" s="31">
        <f>'SET Raw Data'!C349</f>
        <v>22</v>
      </c>
      <c r="C349" s="40" t="str">
        <f t="shared" si="16"/>
        <v>22</v>
      </c>
      <c r="D349" s="31" t="str">
        <f>'SET Raw Data'!D349</f>
        <v>council</v>
      </c>
      <c r="E349" s="31" t="str">
        <f>'SET Raw Data'!E349</f>
        <v>1159</v>
      </c>
      <c r="F349" s="31" t="str">
        <f>'SET Raw Data'!G349</f>
        <v>Family Director (519)</v>
      </c>
      <c r="G349" s="40" t="str">
        <f t="shared" si="17"/>
        <v>FD</v>
      </c>
      <c r="H349" s="31" t="str">
        <f>'SET Raw Data'!H349</f>
        <v>DOUGLAS W MAUL</v>
      </c>
      <c r="I349" s="31" t="str">
        <f>'SET Raw Data'!M349</f>
        <v>Non-compliant</v>
      </c>
      <c r="J349" s="31" t="str">
        <f>'SET Raw Data'!Q349</f>
        <v>Non-Compliant</v>
      </c>
      <c r="K349" s="31" t="str">
        <f>'SET Raw Data'!T349</f>
        <v>Non-compliant</v>
      </c>
    </row>
    <row r="350" spans="1:11">
      <c r="A350" s="40" t="str">
        <f t="shared" si="15"/>
        <v>12530PD</v>
      </c>
      <c r="B350" s="31">
        <f>'SET Raw Data'!C350</f>
        <v>28</v>
      </c>
      <c r="C350" s="40" t="str">
        <f t="shared" si="16"/>
        <v>28</v>
      </c>
      <c r="D350" s="31" t="str">
        <f>'SET Raw Data'!D350</f>
        <v>council</v>
      </c>
      <c r="E350" s="31" t="str">
        <f>'SET Raw Data'!E350</f>
        <v>12530</v>
      </c>
      <c r="F350" s="31" t="str">
        <f>'SET Raw Data'!G350</f>
        <v>Program Director (511)</v>
      </c>
      <c r="G350" s="40" t="str">
        <f t="shared" si="17"/>
        <v>PD</v>
      </c>
      <c r="H350" s="31" t="str">
        <f>'SET Raw Data'!H350</f>
        <v>GREGORY L VANDENBERG</v>
      </c>
      <c r="I350" s="31" t="str">
        <f>'SET Raw Data'!M350</f>
        <v>Compliant</v>
      </c>
      <c r="J350" s="31" t="str">
        <f>'SET Raw Data'!Q350</f>
        <v>n/a</v>
      </c>
      <c r="K350" s="31" t="str">
        <f>'SET Raw Data'!T350</f>
        <v>Compliant</v>
      </c>
    </row>
    <row r="351" spans="1:11">
      <c r="A351" s="40" t="str">
        <f t="shared" si="15"/>
        <v>6750CD</v>
      </c>
      <c r="B351" s="31">
        <f>'SET Raw Data'!C351</f>
        <v>8</v>
      </c>
      <c r="C351" s="40" t="str">
        <f t="shared" si="16"/>
        <v>8</v>
      </c>
      <c r="D351" s="31" t="str">
        <f>'SET Raw Data'!D351</f>
        <v>council</v>
      </c>
      <c r="E351" s="31" t="str">
        <f>'SET Raw Data'!E351</f>
        <v>6750</v>
      </c>
      <c r="F351" s="31" t="str">
        <f>'SET Raw Data'!G351</f>
        <v>Community Director (514)</v>
      </c>
      <c r="G351" s="40" t="str">
        <f t="shared" si="17"/>
        <v>CD</v>
      </c>
      <c r="H351" s="31" t="str">
        <f>'SET Raw Data'!H351</f>
        <v>TYLER W SPECKMANN</v>
      </c>
      <c r="I351" s="31" t="str">
        <f>'SET Raw Data'!M351</f>
        <v>Compliant</v>
      </c>
      <c r="J351" s="31" t="str">
        <f>'SET Raw Data'!Q351</f>
        <v>Compliant</v>
      </c>
      <c r="K351" s="31" t="str">
        <f>'SET Raw Data'!T351</f>
        <v>Compliant</v>
      </c>
    </row>
    <row r="352" spans="1:11">
      <c r="A352" s="40" t="str">
        <f t="shared" si="15"/>
        <v>3736PD</v>
      </c>
      <c r="B352" s="31">
        <f>'SET Raw Data'!C352</f>
        <v>13</v>
      </c>
      <c r="C352" s="40" t="str">
        <f t="shared" si="16"/>
        <v>13</v>
      </c>
      <c r="D352" s="31" t="str">
        <f>'SET Raw Data'!D352</f>
        <v>council</v>
      </c>
      <c r="E352" s="31" t="str">
        <f>'SET Raw Data'!E352</f>
        <v>3736</v>
      </c>
      <c r="F352" s="31" t="str">
        <f>'SET Raw Data'!G352</f>
        <v>Program Director (511)</v>
      </c>
      <c r="G352" s="40" t="str">
        <f t="shared" si="17"/>
        <v>PD</v>
      </c>
      <c r="H352" s="31" t="str">
        <f>'SET Raw Data'!H352</f>
        <v>JOSEPH E RUSKAMP</v>
      </c>
      <c r="I352" s="31" t="str">
        <f>'SET Raw Data'!M352</f>
        <v>Compliant</v>
      </c>
      <c r="J352" s="31" t="str">
        <f>'SET Raw Data'!Q352</f>
        <v>n/a</v>
      </c>
      <c r="K352" s="31" t="str">
        <f>'SET Raw Data'!T352</f>
        <v>Compliant</v>
      </c>
    </row>
    <row r="353" spans="1:11">
      <c r="A353" s="40" t="str">
        <f t="shared" si="15"/>
        <v>5881FD</v>
      </c>
      <c r="B353" s="31">
        <f>'SET Raw Data'!C353</f>
        <v>26</v>
      </c>
      <c r="C353" s="40" t="str">
        <f t="shared" si="16"/>
        <v>26</v>
      </c>
      <c r="D353" s="31" t="str">
        <f>'SET Raw Data'!D353</f>
        <v>council</v>
      </c>
      <c r="E353" s="31" t="str">
        <f>'SET Raw Data'!E353</f>
        <v>5881</v>
      </c>
      <c r="F353" s="31" t="str">
        <f>'SET Raw Data'!G353</f>
        <v>Family Director (519)</v>
      </c>
      <c r="G353" s="40" t="str">
        <f t="shared" si="17"/>
        <v>FD</v>
      </c>
      <c r="H353" s="31" t="str">
        <f>'SET Raw Data'!H353</f>
        <v>SCOTT E BOUSKA</v>
      </c>
      <c r="I353" s="31" t="str">
        <f>'SET Raw Data'!M353</f>
        <v>Non-compliant</v>
      </c>
      <c r="J353" s="31" t="str">
        <f>'SET Raw Data'!Q353</f>
        <v>Non-Compliant</v>
      </c>
      <c r="K353" s="31" t="str">
        <f>'SET Raw Data'!T353</f>
        <v>Non-compliant</v>
      </c>
    </row>
    <row r="354" spans="1:11">
      <c r="A354" s="40" t="str">
        <f t="shared" si="15"/>
        <v>15944FD</v>
      </c>
      <c r="B354" s="31">
        <f>'SET Raw Data'!C354</f>
        <v>36</v>
      </c>
      <c r="C354" s="40" t="str">
        <f t="shared" si="16"/>
        <v>36</v>
      </c>
      <c r="D354" s="31" t="str">
        <f>'SET Raw Data'!D354</f>
        <v>council</v>
      </c>
      <c r="E354" s="31" t="str">
        <f>'SET Raw Data'!E354</f>
        <v>15944</v>
      </c>
      <c r="F354" s="31" t="str">
        <f>'SET Raw Data'!G354</f>
        <v>Family Director (519)</v>
      </c>
      <c r="G354" s="40" t="str">
        <f t="shared" si="17"/>
        <v>FD</v>
      </c>
      <c r="H354" s="31" t="str">
        <f>'SET Raw Data'!H354</f>
        <v>LAWRENCE G ZIMMER</v>
      </c>
      <c r="I354" s="31" t="str">
        <f>'SET Raw Data'!M354</f>
        <v>Compliant</v>
      </c>
      <c r="J354" s="31" t="str">
        <f>'SET Raw Data'!Q354</f>
        <v>Compliant</v>
      </c>
      <c r="K354" s="31" t="str">
        <f>'SET Raw Data'!T354</f>
        <v>Compliant</v>
      </c>
    </row>
    <row r="355" spans="1:11">
      <c r="A355" s="40" t="str">
        <f t="shared" si="15"/>
        <v>3019GK</v>
      </c>
      <c r="B355" s="31">
        <f>'SET Raw Data'!C355</f>
        <v>5</v>
      </c>
      <c r="C355" s="40" t="str">
        <f t="shared" si="16"/>
        <v>5</v>
      </c>
      <c r="D355" s="31" t="str">
        <f>'SET Raw Data'!D355</f>
        <v>council</v>
      </c>
      <c r="E355" s="31" t="str">
        <f>'SET Raw Data'!E355</f>
        <v>3019</v>
      </c>
      <c r="F355" s="31" t="str">
        <f>'SET Raw Data'!G355</f>
        <v>Grand Knight (501)</v>
      </c>
      <c r="G355" s="40" t="str">
        <f t="shared" si="17"/>
        <v>GK</v>
      </c>
      <c r="H355" s="31" t="str">
        <f>'SET Raw Data'!H355</f>
        <v>DALE R VOBORIL</v>
      </c>
      <c r="I355" s="31" t="str">
        <f>'SET Raw Data'!M355</f>
        <v>Compliant</v>
      </c>
      <c r="J355" s="31" t="str">
        <f>'SET Raw Data'!Q355</f>
        <v>n/a</v>
      </c>
      <c r="K355" s="31" t="str">
        <f>'SET Raw Data'!T355</f>
        <v>Compliant</v>
      </c>
    </row>
    <row r="356" spans="1:11">
      <c r="A356" s="40" t="str">
        <f t="shared" si="15"/>
        <v>11879FD</v>
      </c>
      <c r="B356" s="31">
        <f>'SET Raw Data'!C356</f>
        <v>35</v>
      </c>
      <c r="C356" s="40" t="str">
        <f t="shared" si="16"/>
        <v>35</v>
      </c>
      <c r="D356" s="31" t="str">
        <f>'SET Raw Data'!D356</f>
        <v>council</v>
      </c>
      <c r="E356" s="31" t="str">
        <f>'SET Raw Data'!E356</f>
        <v>11879</v>
      </c>
      <c r="F356" s="31" t="str">
        <f>'SET Raw Data'!G356</f>
        <v>Family Director (519)</v>
      </c>
      <c r="G356" s="40" t="str">
        <f t="shared" si="17"/>
        <v>FD</v>
      </c>
      <c r="H356" s="31" t="str">
        <f>'SET Raw Data'!H356</f>
        <v>ALVIN A BRUNNER</v>
      </c>
      <c r="I356" s="31" t="str">
        <f>'SET Raw Data'!M356</f>
        <v>Compliant</v>
      </c>
      <c r="J356" s="31" t="str">
        <f>'SET Raw Data'!Q356</f>
        <v>Compliant</v>
      </c>
      <c r="K356" s="31" t="str">
        <f>'SET Raw Data'!T356</f>
        <v>Compliant</v>
      </c>
    </row>
    <row r="357" spans="1:11">
      <c r="A357" s="40" t="str">
        <f t="shared" si="15"/>
        <v>11824GK</v>
      </c>
      <c r="B357" s="31">
        <f>'SET Raw Data'!C357</f>
        <v>39</v>
      </c>
      <c r="C357" s="40" t="str">
        <f t="shared" si="16"/>
        <v>39</v>
      </c>
      <c r="D357" s="31" t="str">
        <f>'SET Raw Data'!D357</f>
        <v>council</v>
      </c>
      <c r="E357" s="31" t="str">
        <f>'SET Raw Data'!E357</f>
        <v>11824</v>
      </c>
      <c r="F357" s="31" t="str">
        <f>'SET Raw Data'!G357</f>
        <v>Grand Knight (501)</v>
      </c>
      <c r="G357" s="40" t="str">
        <f t="shared" si="17"/>
        <v>GK</v>
      </c>
      <c r="H357" s="31" t="str">
        <f>'SET Raw Data'!H357</f>
        <v>DALE E SCHENDT</v>
      </c>
      <c r="I357" s="31" t="str">
        <f>'SET Raw Data'!M357</f>
        <v>Compliant</v>
      </c>
      <c r="J357" s="31" t="str">
        <f>'SET Raw Data'!Q357</f>
        <v>n/a</v>
      </c>
      <c r="K357" s="31" t="str">
        <f>'SET Raw Data'!T357</f>
        <v>Compliant</v>
      </c>
    </row>
    <row r="358" spans="1:11">
      <c r="A358" s="40" t="str">
        <f t="shared" si="15"/>
        <v>10815FD</v>
      </c>
      <c r="B358" s="31">
        <f>'SET Raw Data'!C358</f>
        <v>1</v>
      </c>
      <c r="C358" s="40" t="str">
        <f t="shared" si="16"/>
        <v>1</v>
      </c>
      <c r="D358" s="31" t="str">
        <f>'SET Raw Data'!D358</f>
        <v>council</v>
      </c>
      <c r="E358" s="31" t="str">
        <f>'SET Raw Data'!E358</f>
        <v>10815</v>
      </c>
      <c r="F358" s="31" t="str">
        <f>'SET Raw Data'!G358</f>
        <v>Family Director (519)</v>
      </c>
      <c r="G358" s="40" t="str">
        <f t="shared" si="17"/>
        <v>FD</v>
      </c>
      <c r="H358" s="31" t="str">
        <f>'SET Raw Data'!H358</f>
        <v>SAMUEL  LARA</v>
      </c>
      <c r="I358" s="31" t="str">
        <f>'SET Raw Data'!M358</f>
        <v>Compliant</v>
      </c>
      <c r="J358" s="31" t="str">
        <f>'SET Raw Data'!Q358</f>
        <v>Compliant</v>
      </c>
      <c r="K358" s="31" t="str">
        <f>'SET Raw Data'!T358</f>
        <v>Compliant</v>
      </c>
    </row>
    <row r="359" spans="1:11">
      <c r="A359" s="40" t="str">
        <f t="shared" si="15"/>
        <v>1497FD</v>
      </c>
      <c r="B359" s="31">
        <f>'SET Raw Data'!C359</f>
        <v>13</v>
      </c>
      <c r="C359" s="40" t="str">
        <f t="shared" si="16"/>
        <v>13</v>
      </c>
      <c r="D359" s="31" t="str">
        <f>'SET Raw Data'!D359</f>
        <v>council</v>
      </c>
      <c r="E359" s="31" t="str">
        <f>'SET Raw Data'!E359</f>
        <v>1497</v>
      </c>
      <c r="F359" s="31" t="str">
        <f>'SET Raw Data'!G359</f>
        <v>Family Director (519)</v>
      </c>
      <c r="G359" s="40" t="str">
        <f t="shared" si="17"/>
        <v>FD</v>
      </c>
      <c r="H359" s="31" t="str">
        <f>'SET Raw Data'!H359</f>
        <v>LANNY A SCHMID</v>
      </c>
      <c r="I359" s="31" t="str">
        <f>'SET Raw Data'!M359</f>
        <v>Compliant</v>
      </c>
      <c r="J359" s="31" t="str">
        <f>'SET Raw Data'!Q359</f>
        <v>Compliant</v>
      </c>
      <c r="K359" s="31" t="str">
        <f>'SET Raw Data'!T359</f>
        <v>Compliant</v>
      </c>
    </row>
    <row r="360" spans="1:11">
      <c r="A360" s="40" t="str">
        <f t="shared" si="15"/>
        <v>14423PD</v>
      </c>
      <c r="B360" s="31">
        <f>'SET Raw Data'!C360</f>
        <v>36</v>
      </c>
      <c r="C360" s="40" t="str">
        <f t="shared" si="16"/>
        <v>36</v>
      </c>
      <c r="D360" s="31" t="str">
        <f>'SET Raw Data'!D360</f>
        <v>council</v>
      </c>
      <c r="E360" s="31" t="str">
        <f>'SET Raw Data'!E360</f>
        <v>14423</v>
      </c>
      <c r="F360" s="31" t="str">
        <f>'SET Raw Data'!G360</f>
        <v>Program Director (511)</v>
      </c>
      <c r="G360" s="40" t="str">
        <f t="shared" si="17"/>
        <v>PD</v>
      </c>
      <c r="H360" s="31" t="str">
        <f>'SET Raw Data'!H360</f>
        <v>DENNIS L RYBA</v>
      </c>
      <c r="I360" s="31" t="str">
        <f>'SET Raw Data'!M360</f>
        <v>2026-10-20</v>
      </c>
      <c r="J360" s="31" t="str">
        <f>'SET Raw Data'!Q360</f>
        <v>n/a</v>
      </c>
      <c r="K360" s="31" t="str">
        <f>'SET Raw Data'!T360</f>
        <v>Pending</v>
      </c>
    </row>
    <row r="361" spans="1:11">
      <c r="A361" s="40" t="str">
        <f t="shared" si="15"/>
        <v>1123FD</v>
      </c>
      <c r="B361" s="31">
        <f>'SET Raw Data'!C361</f>
        <v>39</v>
      </c>
      <c r="C361" s="40" t="str">
        <f t="shared" si="16"/>
        <v>39</v>
      </c>
      <c r="D361" s="31" t="str">
        <f>'SET Raw Data'!D361</f>
        <v>council</v>
      </c>
      <c r="E361" s="31" t="str">
        <f>'SET Raw Data'!E361</f>
        <v>1123</v>
      </c>
      <c r="F361" s="31" t="str">
        <f>'SET Raw Data'!G361</f>
        <v>Family Director (519)</v>
      </c>
      <c r="G361" s="40" t="str">
        <f t="shared" si="17"/>
        <v>FD</v>
      </c>
      <c r="H361" s="31" t="str">
        <f>'SET Raw Data'!H361</f>
        <v>JOHN A NIENABER</v>
      </c>
      <c r="I361" s="31" t="str">
        <f>'SET Raw Data'!M361</f>
        <v>Non-compliant</v>
      </c>
      <c r="J361" s="31" t="str">
        <f>'SET Raw Data'!Q361</f>
        <v>Compliant</v>
      </c>
      <c r="K361" s="31" t="str">
        <f>'SET Raw Data'!T361</f>
        <v>Non-compliant</v>
      </c>
    </row>
    <row r="362" spans="1:11">
      <c r="A362" s="40" t="str">
        <f t="shared" si="15"/>
        <v>2716FD</v>
      </c>
      <c r="B362" s="31">
        <f>'SET Raw Data'!C362</f>
        <v>19</v>
      </c>
      <c r="C362" s="40" t="str">
        <f t="shared" si="16"/>
        <v>19</v>
      </c>
      <c r="D362" s="31" t="str">
        <f>'SET Raw Data'!D362</f>
        <v>council</v>
      </c>
      <c r="E362" s="31" t="str">
        <f>'SET Raw Data'!E362</f>
        <v>2716</v>
      </c>
      <c r="F362" s="31" t="str">
        <f>'SET Raw Data'!G362</f>
        <v>Family Director (519)</v>
      </c>
      <c r="G362" s="40" t="str">
        <f t="shared" si="17"/>
        <v>FD</v>
      </c>
      <c r="H362" s="31" t="str">
        <f>'SET Raw Data'!H362</f>
        <v>RONALD K KLUCK</v>
      </c>
      <c r="I362" s="31" t="str">
        <f>'SET Raw Data'!M362</f>
        <v>Compliant</v>
      </c>
      <c r="J362" s="31" t="str">
        <f>'SET Raw Data'!Q362</f>
        <v>Compliant</v>
      </c>
      <c r="K362" s="31" t="str">
        <f>'SET Raw Data'!T362</f>
        <v>Compliant</v>
      </c>
    </row>
    <row r="363" spans="1:11">
      <c r="A363" s="40" t="str">
        <f t="shared" si="15"/>
        <v>6429PD</v>
      </c>
      <c r="B363" s="31">
        <f>'SET Raw Data'!C363</f>
        <v>35</v>
      </c>
      <c r="C363" s="40" t="str">
        <f t="shared" si="16"/>
        <v>35</v>
      </c>
      <c r="D363" s="31" t="str">
        <f>'SET Raw Data'!D363</f>
        <v>council</v>
      </c>
      <c r="E363" s="31" t="str">
        <f>'SET Raw Data'!E363</f>
        <v>6429</v>
      </c>
      <c r="F363" s="31" t="str">
        <f>'SET Raw Data'!G363</f>
        <v>Program Director (511)</v>
      </c>
      <c r="G363" s="40" t="str">
        <f t="shared" si="17"/>
        <v>PD</v>
      </c>
      <c r="H363" s="31" t="str">
        <f>'SET Raw Data'!H363</f>
        <v>BRETT D MACKLIN</v>
      </c>
      <c r="I363" s="31" t="str">
        <f>'SET Raw Data'!M363</f>
        <v>Compliant</v>
      </c>
      <c r="J363" s="31" t="str">
        <f>'SET Raw Data'!Q363</f>
        <v>n/a</v>
      </c>
      <c r="K363" s="31" t="str">
        <f>'SET Raw Data'!T363</f>
        <v>Compliant</v>
      </c>
    </row>
    <row r="364" spans="1:11">
      <c r="A364" s="40" t="str">
        <f t="shared" si="15"/>
        <v>6750PD</v>
      </c>
      <c r="B364" s="31">
        <f>'SET Raw Data'!C364</f>
        <v>8</v>
      </c>
      <c r="C364" s="40" t="str">
        <f t="shared" si="16"/>
        <v>8</v>
      </c>
      <c r="D364" s="31" t="str">
        <f>'SET Raw Data'!D364</f>
        <v>council</v>
      </c>
      <c r="E364" s="31" t="str">
        <f>'SET Raw Data'!E364</f>
        <v>6750</v>
      </c>
      <c r="F364" s="31" t="str">
        <f>'SET Raw Data'!G364</f>
        <v>Program Director (511)</v>
      </c>
      <c r="G364" s="40" t="str">
        <f t="shared" si="17"/>
        <v>PD</v>
      </c>
      <c r="H364" s="31" t="str">
        <f>'SET Raw Data'!H364</f>
        <v>BRANDON A SPECKMANN</v>
      </c>
      <c r="I364" s="31" t="str">
        <f>'SET Raw Data'!M364</f>
        <v>Compliant</v>
      </c>
      <c r="J364" s="31" t="str">
        <f>'SET Raw Data'!Q364</f>
        <v>n/a</v>
      </c>
      <c r="K364" s="31" t="str">
        <f>'SET Raw Data'!T364</f>
        <v>Compliant</v>
      </c>
    </row>
    <row r="365" spans="1:11">
      <c r="A365" s="40" t="str">
        <f t="shared" si="15"/>
        <v>8010FD</v>
      </c>
      <c r="B365" s="31">
        <f>'SET Raw Data'!C365</f>
        <v>11</v>
      </c>
      <c r="C365" s="40" t="str">
        <f t="shared" si="16"/>
        <v>11</v>
      </c>
      <c r="D365" s="31" t="str">
        <f>'SET Raw Data'!D365</f>
        <v>council</v>
      </c>
      <c r="E365" s="31" t="str">
        <f>'SET Raw Data'!E365</f>
        <v>8010</v>
      </c>
      <c r="F365" s="31" t="str">
        <f>'SET Raw Data'!G365</f>
        <v>Family Director (519)</v>
      </c>
      <c r="G365" s="40" t="str">
        <f t="shared" si="17"/>
        <v>FD</v>
      </c>
      <c r="H365" s="31" t="str">
        <f>'SET Raw Data'!H365</f>
        <v>JEROMY N MC COY</v>
      </c>
      <c r="I365" s="31" t="str">
        <f>'SET Raw Data'!M365</f>
        <v>Compliant</v>
      </c>
      <c r="J365" s="31" t="str">
        <f>'SET Raw Data'!Q365</f>
        <v>Compliant</v>
      </c>
      <c r="K365" s="31" t="str">
        <f>'SET Raw Data'!T365</f>
        <v>Compliant</v>
      </c>
    </row>
    <row r="366" spans="1:11">
      <c r="A366" s="40" t="str">
        <f t="shared" si="15"/>
        <v>13080GK</v>
      </c>
      <c r="B366" s="31">
        <f>'SET Raw Data'!C366</f>
        <v>1</v>
      </c>
      <c r="C366" s="40" t="str">
        <f t="shared" si="16"/>
        <v>1</v>
      </c>
      <c r="D366" s="31" t="str">
        <f>'SET Raw Data'!D366</f>
        <v>council</v>
      </c>
      <c r="E366" s="31" t="str">
        <f>'SET Raw Data'!E366</f>
        <v>13080</v>
      </c>
      <c r="F366" s="31" t="str">
        <f>'SET Raw Data'!G366</f>
        <v>Grand Knight (501)</v>
      </c>
      <c r="G366" s="40" t="str">
        <f t="shared" si="17"/>
        <v>GK</v>
      </c>
      <c r="H366" s="31" t="str">
        <f>'SET Raw Data'!H366</f>
        <v>RICHARD J VAUGHN</v>
      </c>
      <c r="I366" s="31" t="str">
        <f>'SET Raw Data'!M366</f>
        <v>Compliant</v>
      </c>
      <c r="J366" s="31" t="str">
        <f>'SET Raw Data'!Q366</f>
        <v>n/a</v>
      </c>
      <c r="K366" s="31" t="str">
        <f>'SET Raw Data'!T366</f>
        <v>Compliant</v>
      </c>
    </row>
    <row r="367" spans="1:11">
      <c r="A367" s="40" t="str">
        <f t="shared" si="15"/>
        <v>1238CD</v>
      </c>
      <c r="B367" s="31">
        <f>'SET Raw Data'!C367</f>
        <v>17</v>
      </c>
      <c r="C367" s="40" t="str">
        <f t="shared" si="16"/>
        <v>17</v>
      </c>
      <c r="D367" s="31" t="str">
        <f>'SET Raw Data'!D367</f>
        <v>council</v>
      </c>
      <c r="E367" s="31" t="str">
        <f>'SET Raw Data'!E367</f>
        <v>1238</v>
      </c>
      <c r="F367" s="31" t="str">
        <f>'SET Raw Data'!G367</f>
        <v>Community Director (514)</v>
      </c>
      <c r="G367" s="40" t="str">
        <f t="shared" si="17"/>
        <v>CD</v>
      </c>
      <c r="H367" s="31" t="str">
        <f>'SET Raw Data'!H367</f>
        <v>KASEY L WAGNER</v>
      </c>
      <c r="I367" s="31" t="str">
        <f>'SET Raw Data'!M367</f>
        <v>Non-compliant</v>
      </c>
      <c r="J367" s="31" t="str">
        <f>'SET Raw Data'!Q367</f>
        <v>Non-Compliant</v>
      </c>
      <c r="K367" s="31" t="str">
        <f>'SET Raw Data'!T367</f>
        <v>Non-compliant</v>
      </c>
    </row>
    <row r="368" spans="1:11">
      <c r="A368" s="40" t="str">
        <f t="shared" si="15"/>
        <v>1728CD</v>
      </c>
      <c r="B368" s="31">
        <f>'SET Raw Data'!C368</f>
        <v>24</v>
      </c>
      <c r="C368" s="40" t="str">
        <f t="shared" si="16"/>
        <v>24</v>
      </c>
      <c r="D368" s="31" t="str">
        <f>'SET Raw Data'!D368</f>
        <v>council</v>
      </c>
      <c r="E368" s="31" t="str">
        <f>'SET Raw Data'!E368</f>
        <v>1728</v>
      </c>
      <c r="F368" s="31" t="str">
        <f>'SET Raw Data'!G368</f>
        <v>Community Director (514)</v>
      </c>
      <c r="G368" s="40" t="str">
        <f t="shared" si="17"/>
        <v>CD</v>
      </c>
      <c r="H368" s="31" t="str">
        <f>'SET Raw Data'!H368</f>
        <v>MICHAEL J COUGHLIN</v>
      </c>
      <c r="I368" s="31" t="str">
        <f>'SET Raw Data'!M368</f>
        <v>Non-compliant</v>
      </c>
      <c r="J368" s="31" t="str">
        <f>'SET Raw Data'!Q368</f>
        <v>Non-Compliant</v>
      </c>
      <c r="K368" s="31" t="str">
        <f>'SET Raw Data'!T368</f>
        <v>Non-compliant</v>
      </c>
    </row>
    <row r="369" spans="1:11">
      <c r="A369" s="40" t="str">
        <f t="shared" si="15"/>
        <v>6429CD</v>
      </c>
      <c r="B369" s="31">
        <f>'SET Raw Data'!C369</f>
        <v>35</v>
      </c>
      <c r="C369" s="40" t="str">
        <f t="shared" si="16"/>
        <v>35</v>
      </c>
      <c r="D369" s="31" t="str">
        <f>'SET Raw Data'!D369</f>
        <v>council</v>
      </c>
      <c r="E369" s="31" t="str">
        <f>'SET Raw Data'!E369</f>
        <v>6429</v>
      </c>
      <c r="F369" s="31" t="str">
        <f>'SET Raw Data'!G369</f>
        <v>Community Director (514)</v>
      </c>
      <c r="G369" s="40" t="str">
        <f t="shared" si="17"/>
        <v>CD</v>
      </c>
      <c r="H369" s="31" t="str">
        <f>'SET Raw Data'!H369</f>
        <v>CAMERON  WIESE</v>
      </c>
      <c r="I369" s="31" t="str">
        <f>'SET Raw Data'!M369</f>
        <v>Compliant</v>
      </c>
      <c r="J369" s="31" t="str">
        <f>'SET Raw Data'!Q369</f>
        <v>Compliant</v>
      </c>
      <c r="K369" s="31" t="str">
        <f>'SET Raw Data'!T369</f>
        <v>Compliant</v>
      </c>
    </row>
    <row r="370" spans="1:11">
      <c r="A370" s="40" t="str">
        <f t="shared" si="15"/>
        <v>11879GK</v>
      </c>
      <c r="B370" s="31">
        <f>'SET Raw Data'!C370</f>
        <v>35</v>
      </c>
      <c r="C370" s="40" t="str">
        <f t="shared" si="16"/>
        <v>35</v>
      </c>
      <c r="D370" s="31" t="str">
        <f>'SET Raw Data'!D370</f>
        <v>council</v>
      </c>
      <c r="E370" s="31" t="str">
        <f>'SET Raw Data'!E370</f>
        <v>11879</v>
      </c>
      <c r="F370" s="31" t="str">
        <f>'SET Raw Data'!G370</f>
        <v>Grand Knight (501)</v>
      </c>
      <c r="G370" s="40" t="str">
        <f t="shared" si="17"/>
        <v>GK</v>
      </c>
      <c r="H370" s="31" t="str">
        <f>'SET Raw Data'!H370</f>
        <v>EDWARD J FERRANTE</v>
      </c>
      <c r="I370" s="31" t="str">
        <f>'SET Raw Data'!M370</f>
        <v>Compliant</v>
      </c>
      <c r="J370" s="31" t="str">
        <f>'SET Raw Data'!Q370</f>
        <v>n/a</v>
      </c>
      <c r="K370" s="31" t="str">
        <f>'SET Raw Data'!T370</f>
        <v>Compliant</v>
      </c>
    </row>
    <row r="371" spans="1:11">
      <c r="A371" s="40" t="str">
        <f t="shared" si="15"/>
        <v>15647CD</v>
      </c>
      <c r="B371" s="31">
        <f>'SET Raw Data'!C371</f>
        <v>37</v>
      </c>
      <c r="C371" s="40" t="str">
        <f t="shared" si="16"/>
        <v>37</v>
      </c>
      <c r="D371" s="31" t="str">
        <f>'SET Raw Data'!D371</f>
        <v>council</v>
      </c>
      <c r="E371" s="31" t="str">
        <f>'SET Raw Data'!E371</f>
        <v>15647</v>
      </c>
      <c r="F371" s="31" t="str">
        <f>'SET Raw Data'!G371</f>
        <v>Community Director (514)</v>
      </c>
      <c r="G371" s="40" t="str">
        <f t="shared" si="17"/>
        <v>CD</v>
      </c>
      <c r="H371" s="31" t="str">
        <f>'SET Raw Data'!H371</f>
        <v>RANDY J SCANLON</v>
      </c>
      <c r="I371" s="31" t="str">
        <f>'SET Raw Data'!M371</f>
        <v>Compliant</v>
      </c>
      <c r="J371" s="31" t="str">
        <f>'SET Raw Data'!Q371</f>
        <v>Compliant</v>
      </c>
      <c r="K371" s="31" t="str">
        <f>'SET Raw Data'!T371</f>
        <v>Compliant</v>
      </c>
    </row>
    <row r="372" spans="1:11">
      <c r="A372" s="40" t="str">
        <f t="shared" si="15"/>
        <v>1793GK</v>
      </c>
      <c r="B372" s="31">
        <f>'SET Raw Data'!C372</f>
        <v>17</v>
      </c>
      <c r="C372" s="40" t="str">
        <f t="shared" si="16"/>
        <v>17</v>
      </c>
      <c r="D372" s="31" t="str">
        <f>'SET Raw Data'!D372</f>
        <v>council</v>
      </c>
      <c r="E372" s="31" t="str">
        <f>'SET Raw Data'!E372</f>
        <v>1793</v>
      </c>
      <c r="F372" s="31" t="str">
        <f>'SET Raw Data'!G372</f>
        <v>Grand Knight (501)</v>
      </c>
      <c r="G372" s="40" t="str">
        <f t="shared" si="17"/>
        <v>GK</v>
      </c>
      <c r="H372" s="31" t="str">
        <f>'SET Raw Data'!H372</f>
        <v>JAMES J KELLER</v>
      </c>
      <c r="I372" s="31" t="str">
        <f>'SET Raw Data'!M372</f>
        <v>Compliant</v>
      </c>
      <c r="J372" s="31" t="str">
        <f>'SET Raw Data'!Q372</f>
        <v>n/a</v>
      </c>
      <c r="K372" s="31" t="str">
        <f>'SET Raw Data'!T372</f>
        <v>Compliant</v>
      </c>
    </row>
    <row r="373" spans="1:11">
      <c r="A373" s="40" t="str">
        <f t="shared" si="15"/>
        <v>1793CD</v>
      </c>
      <c r="B373" s="31">
        <f>'SET Raw Data'!C373</f>
        <v>17</v>
      </c>
      <c r="C373" s="40" t="str">
        <f t="shared" si="16"/>
        <v>17</v>
      </c>
      <c r="D373" s="31" t="str">
        <f>'SET Raw Data'!D373</f>
        <v>council</v>
      </c>
      <c r="E373" s="31" t="str">
        <f>'SET Raw Data'!E373</f>
        <v>1793</v>
      </c>
      <c r="F373" s="31" t="str">
        <f>'SET Raw Data'!G373</f>
        <v>Community Director (514)</v>
      </c>
      <c r="G373" s="40" t="str">
        <f t="shared" si="17"/>
        <v>CD</v>
      </c>
      <c r="H373" s="31" t="str">
        <f>'SET Raw Data'!H373</f>
        <v>BRIAN L HAMIK</v>
      </c>
      <c r="I373" s="31" t="str">
        <f>'SET Raw Data'!M373</f>
        <v>Compliant</v>
      </c>
      <c r="J373" s="31" t="str">
        <f>'SET Raw Data'!Q373</f>
        <v>Compliant</v>
      </c>
      <c r="K373" s="31" t="str">
        <f>'SET Raw Data'!T373</f>
        <v>Compliant</v>
      </c>
    </row>
    <row r="374" spans="1:11">
      <c r="A374" s="40" t="str">
        <f t="shared" si="15"/>
        <v>4979CD</v>
      </c>
      <c r="B374" s="31">
        <f>'SET Raw Data'!C374</f>
        <v>28</v>
      </c>
      <c r="C374" s="40" t="str">
        <f t="shared" si="16"/>
        <v>28</v>
      </c>
      <c r="D374" s="31" t="str">
        <f>'SET Raw Data'!D374</f>
        <v>council</v>
      </c>
      <c r="E374" s="31" t="str">
        <f>'SET Raw Data'!E374</f>
        <v>4979</v>
      </c>
      <c r="F374" s="31" t="str">
        <f>'SET Raw Data'!G374</f>
        <v>Community Director (514)</v>
      </c>
      <c r="G374" s="40" t="str">
        <f t="shared" si="17"/>
        <v>CD</v>
      </c>
      <c r="H374" s="31" t="str">
        <f>'SET Raw Data'!H374</f>
        <v>TIMOTHY W RYAN</v>
      </c>
      <c r="I374" s="31" t="str">
        <f>'SET Raw Data'!M374</f>
        <v>Non-compliant</v>
      </c>
      <c r="J374" s="31" t="str">
        <f>'SET Raw Data'!Q374</f>
        <v>Non-Compliant</v>
      </c>
      <c r="K374" s="31" t="str">
        <f>'SET Raw Data'!T374</f>
        <v>Non-compliant</v>
      </c>
    </row>
    <row r="375" spans="1:11">
      <c r="A375" s="40" t="str">
        <f t="shared" si="15"/>
        <v>6192GK</v>
      </c>
      <c r="B375" s="31">
        <f>'SET Raw Data'!C375</f>
        <v>35</v>
      </c>
      <c r="C375" s="40" t="str">
        <f t="shared" si="16"/>
        <v>35</v>
      </c>
      <c r="D375" s="31" t="str">
        <f>'SET Raw Data'!D375</f>
        <v>council</v>
      </c>
      <c r="E375" s="31" t="str">
        <f>'SET Raw Data'!E375</f>
        <v>6192</v>
      </c>
      <c r="F375" s="31" t="str">
        <f>'SET Raw Data'!G375</f>
        <v>Grand Knight (501)</v>
      </c>
      <c r="G375" s="40" t="str">
        <f t="shared" si="17"/>
        <v>GK</v>
      </c>
      <c r="H375" s="31" t="str">
        <f>'SET Raw Data'!H375</f>
        <v>PAUL D YSUSI</v>
      </c>
      <c r="I375" s="31" t="str">
        <f>'SET Raw Data'!M375</f>
        <v>Compliant</v>
      </c>
      <c r="J375" s="31" t="str">
        <f>'SET Raw Data'!Q375</f>
        <v>n/a</v>
      </c>
      <c r="K375" s="31" t="str">
        <f>'SET Raw Data'!T375</f>
        <v>Compliant</v>
      </c>
    </row>
    <row r="376" spans="1:11">
      <c r="A376" s="40" t="str">
        <f t="shared" si="15"/>
        <v>10000FD</v>
      </c>
      <c r="B376" s="31">
        <f>'SET Raw Data'!C376</f>
        <v>7</v>
      </c>
      <c r="C376" s="40" t="str">
        <f t="shared" si="16"/>
        <v>7</v>
      </c>
      <c r="D376" s="31" t="str">
        <f>'SET Raw Data'!D376</f>
        <v>council</v>
      </c>
      <c r="E376" s="31" t="str">
        <f>'SET Raw Data'!E376</f>
        <v>10000</v>
      </c>
      <c r="F376" s="31" t="str">
        <f>'SET Raw Data'!G376</f>
        <v>Family Director (519)</v>
      </c>
      <c r="G376" s="40" t="str">
        <f t="shared" si="17"/>
        <v>FD</v>
      </c>
      <c r="H376" s="31" t="str">
        <f>'SET Raw Data'!H376</f>
        <v>VICTOR  FAESSER</v>
      </c>
      <c r="I376" s="31" t="str">
        <f>'SET Raw Data'!M376</f>
        <v>Non-compliant</v>
      </c>
      <c r="J376" s="31" t="str">
        <f>'SET Raw Data'!Q376</f>
        <v>Compliant</v>
      </c>
      <c r="K376" s="31" t="str">
        <f>'SET Raw Data'!T376</f>
        <v>Non-compliant</v>
      </c>
    </row>
    <row r="377" spans="1:11">
      <c r="A377" s="40" t="str">
        <f t="shared" si="15"/>
        <v>8590GK</v>
      </c>
      <c r="B377" s="31">
        <f>'SET Raw Data'!C377</f>
        <v>29</v>
      </c>
      <c r="C377" s="40" t="str">
        <f t="shared" si="16"/>
        <v>29</v>
      </c>
      <c r="D377" s="31" t="str">
        <f>'SET Raw Data'!D377</f>
        <v>council</v>
      </c>
      <c r="E377" s="31" t="str">
        <f>'SET Raw Data'!E377</f>
        <v>8590</v>
      </c>
      <c r="F377" s="31" t="str">
        <f>'SET Raw Data'!G377</f>
        <v>Grand Knight (501)</v>
      </c>
      <c r="G377" s="40" t="str">
        <f t="shared" si="17"/>
        <v>GK</v>
      </c>
      <c r="H377" s="31" t="str">
        <f>'SET Raw Data'!H377</f>
        <v>MICHAEL L PELSTER</v>
      </c>
      <c r="I377" s="31" t="str">
        <f>'SET Raw Data'!M377</f>
        <v>Compliant</v>
      </c>
      <c r="J377" s="31" t="str">
        <f>'SET Raw Data'!Q377</f>
        <v>n/a</v>
      </c>
      <c r="K377" s="31" t="str">
        <f>'SET Raw Data'!T377</f>
        <v>Compliant</v>
      </c>
    </row>
    <row r="378" spans="1:11">
      <c r="A378" s="40" t="str">
        <f t="shared" si="15"/>
        <v>9704GK</v>
      </c>
      <c r="B378" s="31">
        <f>'SET Raw Data'!C378</f>
        <v>9</v>
      </c>
      <c r="C378" s="40" t="str">
        <f t="shared" si="16"/>
        <v>9</v>
      </c>
      <c r="D378" s="31" t="str">
        <f>'SET Raw Data'!D378</f>
        <v>council</v>
      </c>
      <c r="E378" s="31" t="str">
        <f>'SET Raw Data'!E378</f>
        <v>9704</v>
      </c>
      <c r="F378" s="31" t="str">
        <f>'SET Raw Data'!G378</f>
        <v>Grand Knight (501)</v>
      </c>
      <c r="G378" s="40" t="str">
        <f t="shared" si="17"/>
        <v>GK</v>
      </c>
      <c r="H378" s="31" t="str">
        <f>'SET Raw Data'!H378</f>
        <v>MICHAEL G JURADO</v>
      </c>
      <c r="I378" s="31" t="str">
        <f>'SET Raw Data'!M378</f>
        <v>Compliant</v>
      </c>
      <c r="J378" s="31" t="str">
        <f>'SET Raw Data'!Q378</f>
        <v>n/a</v>
      </c>
      <c r="K378" s="31" t="str">
        <f>'SET Raw Data'!T378</f>
        <v>Compliant</v>
      </c>
    </row>
    <row r="379" spans="1:11">
      <c r="A379" s="40" t="str">
        <f t="shared" si="15"/>
        <v>12517GK</v>
      </c>
      <c r="B379" s="31">
        <f>'SET Raw Data'!C379</f>
        <v>17</v>
      </c>
      <c r="C379" s="40" t="str">
        <f t="shared" si="16"/>
        <v>17</v>
      </c>
      <c r="D379" s="31" t="str">
        <f>'SET Raw Data'!D379</f>
        <v>council</v>
      </c>
      <c r="E379" s="31" t="str">
        <f>'SET Raw Data'!E379</f>
        <v>12517</v>
      </c>
      <c r="F379" s="31" t="str">
        <f>'SET Raw Data'!G379</f>
        <v>Grand Knight (501)</v>
      </c>
      <c r="G379" s="40" t="str">
        <f t="shared" si="17"/>
        <v>GK</v>
      </c>
      <c r="H379" s="31" t="str">
        <f>'SET Raw Data'!H379</f>
        <v>AARON M SCHAECHER</v>
      </c>
      <c r="I379" s="31" t="str">
        <f>'SET Raw Data'!M379</f>
        <v>Compliant</v>
      </c>
      <c r="J379" s="31" t="str">
        <f>'SET Raw Data'!Q379</f>
        <v>n/a</v>
      </c>
      <c r="K379" s="31" t="str">
        <f>'SET Raw Data'!T379</f>
        <v>Compliant</v>
      </c>
    </row>
    <row r="380" spans="1:11">
      <c r="A380" s="40" t="str">
        <f t="shared" si="15"/>
        <v>12687FD</v>
      </c>
      <c r="B380" s="31">
        <f>'SET Raw Data'!C380</f>
        <v>24</v>
      </c>
      <c r="C380" s="40" t="str">
        <f t="shared" si="16"/>
        <v>24</v>
      </c>
      <c r="D380" s="31" t="str">
        <f>'SET Raw Data'!D380</f>
        <v>council</v>
      </c>
      <c r="E380" s="31" t="str">
        <f>'SET Raw Data'!E380</f>
        <v>12687</v>
      </c>
      <c r="F380" s="31" t="str">
        <f>'SET Raw Data'!G380</f>
        <v>Family Director (519)</v>
      </c>
      <c r="G380" s="40" t="str">
        <f t="shared" si="17"/>
        <v>FD</v>
      </c>
      <c r="H380" s="31" t="str">
        <f>'SET Raw Data'!H380</f>
        <v>JAMES P GEIS</v>
      </c>
      <c r="I380" s="31" t="str">
        <f>'SET Raw Data'!M380</f>
        <v>Non-compliant</v>
      </c>
      <c r="J380" s="31" t="str">
        <f>'SET Raw Data'!Q380</f>
        <v>Compliant</v>
      </c>
      <c r="K380" s="31" t="str">
        <f>'SET Raw Data'!T380</f>
        <v>Non-compliant</v>
      </c>
    </row>
    <row r="381" spans="1:11">
      <c r="A381" s="40" t="str">
        <f t="shared" si="15"/>
        <v>2373GK</v>
      </c>
      <c r="B381" s="31">
        <f>'SET Raw Data'!C381</f>
        <v>29</v>
      </c>
      <c r="C381" s="40" t="str">
        <f t="shared" si="16"/>
        <v>29</v>
      </c>
      <c r="D381" s="31" t="str">
        <f>'SET Raw Data'!D381</f>
        <v>council</v>
      </c>
      <c r="E381" s="31" t="str">
        <f>'SET Raw Data'!E381</f>
        <v>2373</v>
      </c>
      <c r="F381" s="31" t="str">
        <f>'SET Raw Data'!G381</f>
        <v>Grand Knight (501)</v>
      </c>
      <c r="G381" s="40" t="str">
        <f t="shared" si="17"/>
        <v>GK</v>
      </c>
      <c r="H381" s="31" t="str">
        <f>'SET Raw Data'!H381</f>
        <v>CRAIG L HOXMEIER</v>
      </c>
      <c r="I381" s="31" t="str">
        <f>'SET Raw Data'!M381</f>
        <v>Compliant</v>
      </c>
      <c r="J381" s="31" t="str">
        <f>'SET Raw Data'!Q381</f>
        <v>n/a</v>
      </c>
      <c r="K381" s="31" t="str">
        <f>'SET Raw Data'!T381</f>
        <v>Compliant</v>
      </c>
    </row>
    <row r="382" spans="1:11">
      <c r="A382" s="40" t="str">
        <f t="shared" si="15"/>
        <v>15647FD</v>
      </c>
      <c r="B382" s="31">
        <f>'SET Raw Data'!C382</f>
        <v>37</v>
      </c>
      <c r="C382" s="40" t="str">
        <f t="shared" si="16"/>
        <v>37</v>
      </c>
      <c r="D382" s="31" t="str">
        <f>'SET Raw Data'!D382</f>
        <v>council</v>
      </c>
      <c r="E382" s="31" t="str">
        <f>'SET Raw Data'!E382</f>
        <v>15647</v>
      </c>
      <c r="F382" s="31" t="str">
        <f>'SET Raw Data'!G382</f>
        <v>Family Director (519)</v>
      </c>
      <c r="G382" s="40" t="str">
        <f t="shared" si="17"/>
        <v>FD</v>
      </c>
      <c r="H382" s="31" t="str">
        <f>'SET Raw Data'!H382</f>
        <v>STEVEN J TVRDY</v>
      </c>
      <c r="I382" s="31" t="str">
        <f>'SET Raw Data'!M382</f>
        <v>Compliant</v>
      </c>
      <c r="J382" s="31" t="str">
        <f>'SET Raw Data'!Q382</f>
        <v>Compliant</v>
      </c>
      <c r="K382" s="31" t="str">
        <f>'SET Raw Data'!T382</f>
        <v>Compliant</v>
      </c>
    </row>
    <row r="383" spans="1:11">
      <c r="A383" s="40" t="str">
        <f t="shared" si="15"/>
        <v>3019FD</v>
      </c>
      <c r="B383" s="31">
        <f>'SET Raw Data'!C383</f>
        <v>5</v>
      </c>
      <c r="C383" s="40" t="str">
        <f t="shared" si="16"/>
        <v>5</v>
      </c>
      <c r="D383" s="31" t="str">
        <f>'SET Raw Data'!D383</f>
        <v>council</v>
      </c>
      <c r="E383" s="31" t="str">
        <f>'SET Raw Data'!E383</f>
        <v>3019</v>
      </c>
      <c r="F383" s="31" t="str">
        <f>'SET Raw Data'!G383</f>
        <v>Family Director (519)</v>
      </c>
      <c r="G383" s="40" t="str">
        <f t="shared" si="17"/>
        <v>FD</v>
      </c>
      <c r="H383" s="31" t="str">
        <f>'SET Raw Data'!H383</f>
        <v>THOMAS D RYCK</v>
      </c>
      <c r="I383" s="31" t="str">
        <f>'SET Raw Data'!M383</f>
        <v>Non-compliant</v>
      </c>
      <c r="J383" s="31" t="str">
        <f>'SET Raw Data'!Q383</f>
        <v>Compliant</v>
      </c>
      <c r="K383" s="31" t="str">
        <f>'SET Raw Data'!T383</f>
        <v>Non-compliant</v>
      </c>
    </row>
    <row r="384" spans="1:11">
      <c r="A384" s="40" t="str">
        <f t="shared" si="15"/>
        <v>12517CD</v>
      </c>
      <c r="B384" s="31">
        <f>'SET Raw Data'!C384</f>
        <v>17</v>
      </c>
      <c r="C384" s="40" t="str">
        <f t="shared" si="16"/>
        <v>17</v>
      </c>
      <c r="D384" s="31" t="str">
        <f>'SET Raw Data'!D384</f>
        <v>council</v>
      </c>
      <c r="E384" s="31" t="str">
        <f>'SET Raw Data'!E384</f>
        <v>12517</v>
      </c>
      <c r="F384" s="31" t="str">
        <f>'SET Raw Data'!G384</f>
        <v>Community Director (514)</v>
      </c>
      <c r="G384" s="40" t="str">
        <f t="shared" si="17"/>
        <v>CD</v>
      </c>
      <c r="H384" s="31" t="str">
        <f>'SET Raw Data'!H384</f>
        <v>CHRISTOPER L SOVEREIGN</v>
      </c>
      <c r="I384" s="31" t="str">
        <f>'SET Raw Data'!M384</f>
        <v>Non-compliant</v>
      </c>
      <c r="J384" s="31" t="str">
        <f>'SET Raw Data'!Q384</f>
        <v>Non-Compliant</v>
      </c>
      <c r="K384" s="31" t="str">
        <f>'SET Raw Data'!T384</f>
        <v>Non-compliant</v>
      </c>
    </row>
    <row r="385" spans="1:11">
      <c r="A385" s="40" t="str">
        <f t="shared" si="15"/>
        <v>1739CD</v>
      </c>
      <c r="B385" s="31">
        <f>'SET Raw Data'!C385</f>
        <v>21</v>
      </c>
      <c r="C385" s="40" t="str">
        <f t="shared" si="16"/>
        <v>21</v>
      </c>
      <c r="D385" s="31" t="str">
        <f>'SET Raw Data'!D385</f>
        <v>council</v>
      </c>
      <c r="E385" s="31" t="str">
        <f>'SET Raw Data'!E385</f>
        <v>1739</v>
      </c>
      <c r="F385" s="31" t="str">
        <f>'SET Raw Data'!G385</f>
        <v>Community Director (514)</v>
      </c>
      <c r="G385" s="40" t="str">
        <f t="shared" si="17"/>
        <v>CD</v>
      </c>
      <c r="H385" s="31" t="str">
        <f>'SET Raw Data'!H385</f>
        <v>JOSEPH J LANDAUER</v>
      </c>
      <c r="I385" s="31" t="str">
        <f>'SET Raw Data'!M385</f>
        <v>Compliant</v>
      </c>
      <c r="J385" s="31" t="str">
        <f>'SET Raw Data'!Q385</f>
        <v>2026-10-09</v>
      </c>
      <c r="K385" s="31" t="str">
        <f>'SET Raw Data'!T385</f>
        <v>Pending</v>
      </c>
    </row>
    <row r="386" spans="1:11">
      <c r="A386" s="40" t="str">
        <f t="shared" ref="A386:A449" si="18">CONCATENATE(E386,G386)</f>
        <v>11363FD</v>
      </c>
      <c r="B386" s="31">
        <f>'SET Raw Data'!C386</f>
        <v>22</v>
      </c>
      <c r="C386" s="40" t="str">
        <f t="shared" si="16"/>
        <v>22</v>
      </c>
      <c r="D386" s="31" t="str">
        <f>'SET Raw Data'!D386</f>
        <v>council</v>
      </c>
      <c r="E386" s="31" t="str">
        <f>'SET Raw Data'!E386</f>
        <v>11363</v>
      </c>
      <c r="F386" s="31" t="str">
        <f>'SET Raw Data'!G386</f>
        <v>Family Director (519)</v>
      </c>
      <c r="G386" s="40" t="str">
        <f t="shared" si="17"/>
        <v>FD</v>
      </c>
      <c r="H386" s="31" t="str">
        <f>'SET Raw Data'!H386</f>
        <v>STEPHEN M MARTIN</v>
      </c>
      <c r="I386" s="31" t="str">
        <f>'SET Raw Data'!M386</f>
        <v>Compliant</v>
      </c>
      <c r="J386" s="31" t="str">
        <f>'SET Raw Data'!Q386</f>
        <v>Compliant</v>
      </c>
      <c r="K386" s="31" t="str">
        <f>'SET Raw Data'!T386</f>
        <v>Compliant</v>
      </c>
    </row>
    <row r="387" spans="1:11">
      <c r="A387" s="40" t="str">
        <f t="shared" si="18"/>
        <v>9563GK</v>
      </c>
      <c r="B387" s="31">
        <f>'SET Raw Data'!C387</f>
        <v>33</v>
      </c>
      <c r="C387" s="40" t="str">
        <f t="shared" ref="C387:C450" si="19">RIGHT(B387,2)</f>
        <v>33</v>
      </c>
      <c r="D387" s="31" t="str">
        <f>'SET Raw Data'!D387</f>
        <v>council</v>
      </c>
      <c r="E387" s="31" t="str">
        <f>'SET Raw Data'!E387</f>
        <v>9563</v>
      </c>
      <c r="F387" s="31" t="str">
        <f>'SET Raw Data'!G387</f>
        <v>Grand Knight (501)</v>
      </c>
      <c r="G387" s="40" t="str">
        <f t="shared" ref="G387:G450" si="20">IF(F387="Family Director (519)","FD",IF(F387="Community Director (514)","CD",IF(F387="Program Director (511)","PD",IF(F387="Grand Knight (501)","GK",IF(F387=0,"","State")))))</f>
        <v>GK</v>
      </c>
      <c r="H387" s="31" t="str">
        <f>'SET Raw Data'!H387</f>
        <v>PHILLIP G STEFFEN</v>
      </c>
      <c r="I387" s="31" t="str">
        <f>'SET Raw Data'!M387</f>
        <v>Compliant</v>
      </c>
      <c r="J387" s="31" t="str">
        <f>'SET Raw Data'!Q387</f>
        <v>n/a</v>
      </c>
      <c r="K387" s="31" t="str">
        <f>'SET Raw Data'!T387</f>
        <v>Compliant</v>
      </c>
    </row>
    <row r="388" spans="1:11">
      <c r="A388" s="40" t="str">
        <f t="shared" si="18"/>
        <v>5383FD</v>
      </c>
      <c r="B388" s="31">
        <f>'SET Raw Data'!C388</f>
        <v>36</v>
      </c>
      <c r="C388" s="40" t="str">
        <f t="shared" si="19"/>
        <v>36</v>
      </c>
      <c r="D388" s="31" t="str">
        <f>'SET Raw Data'!D388</f>
        <v>council</v>
      </c>
      <c r="E388" s="31" t="str">
        <f>'SET Raw Data'!E388</f>
        <v>5383</v>
      </c>
      <c r="F388" s="31" t="str">
        <f>'SET Raw Data'!G388</f>
        <v>Family Director (519)</v>
      </c>
      <c r="G388" s="40" t="str">
        <f t="shared" si="20"/>
        <v>FD</v>
      </c>
      <c r="H388" s="31" t="str">
        <f>'SET Raw Data'!H388</f>
        <v>JUSTIN S DEWITT</v>
      </c>
      <c r="I388" s="31" t="str">
        <f>'SET Raw Data'!M388</f>
        <v>Compliant</v>
      </c>
      <c r="J388" s="31" t="str">
        <f>'SET Raw Data'!Q388</f>
        <v>Compliant</v>
      </c>
      <c r="K388" s="31" t="str">
        <f>'SET Raw Data'!T388</f>
        <v>Compliant</v>
      </c>
    </row>
    <row r="389" spans="1:11">
      <c r="A389" s="40" t="str">
        <f t="shared" si="18"/>
        <v>3844GK</v>
      </c>
      <c r="B389" s="31">
        <f>'SET Raw Data'!C389</f>
        <v>15</v>
      </c>
      <c r="C389" s="40" t="str">
        <f t="shared" si="19"/>
        <v>15</v>
      </c>
      <c r="D389" s="31" t="str">
        <f>'SET Raw Data'!D389</f>
        <v>council</v>
      </c>
      <c r="E389" s="31" t="str">
        <f>'SET Raw Data'!E389</f>
        <v>3844</v>
      </c>
      <c r="F389" s="31" t="str">
        <f>'SET Raw Data'!G389</f>
        <v>Grand Knight (501)</v>
      </c>
      <c r="G389" s="40" t="str">
        <f t="shared" si="20"/>
        <v>GK</v>
      </c>
      <c r="H389" s="31" t="str">
        <f>'SET Raw Data'!H389</f>
        <v>LARRY A FOSTER</v>
      </c>
      <c r="I389" s="31" t="str">
        <f>'SET Raw Data'!M389</f>
        <v>Non-compliant</v>
      </c>
      <c r="J389" s="31" t="str">
        <f>'SET Raw Data'!Q389</f>
        <v>n/a</v>
      </c>
      <c r="K389" s="31" t="str">
        <f>'SET Raw Data'!T389</f>
        <v>Non-compliant</v>
      </c>
    </row>
    <row r="390" spans="1:11">
      <c r="A390" s="40" t="str">
        <f t="shared" si="18"/>
        <v>1312PD</v>
      </c>
      <c r="B390" s="31">
        <f>'SET Raw Data'!C390</f>
        <v>21</v>
      </c>
      <c r="C390" s="40" t="str">
        <f t="shared" si="19"/>
        <v>21</v>
      </c>
      <c r="D390" s="31" t="str">
        <f>'SET Raw Data'!D390</f>
        <v>council</v>
      </c>
      <c r="E390" s="31" t="str">
        <f>'SET Raw Data'!E390</f>
        <v>1312</v>
      </c>
      <c r="F390" s="31" t="str">
        <f>'SET Raw Data'!G390</f>
        <v>Program Director (511)</v>
      </c>
      <c r="G390" s="40" t="str">
        <f t="shared" si="20"/>
        <v>PD</v>
      </c>
      <c r="H390" s="31" t="str">
        <f>'SET Raw Data'!H390</f>
        <v>THOMAS J NEKOLICZAK</v>
      </c>
      <c r="I390" s="31" t="str">
        <f>'SET Raw Data'!M390</f>
        <v>Compliant</v>
      </c>
      <c r="J390" s="31" t="str">
        <f>'SET Raw Data'!Q390</f>
        <v>n/a</v>
      </c>
      <c r="K390" s="31" t="str">
        <f>'SET Raw Data'!T390</f>
        <v>Compliant</v>
      </c>
    </row>
    <row r="391" spans="1:11">
      <c r="A391" s="40" t="str">
        <f t="shared" si="18"/>
        <v>10895FD</v>
      </c>
      <c r="B391" s="31">
        <f>'SET Raw Data'!C391</f>
        <v>3</v>
      </c>
      <c r="C391" s="40" t="str">
        <f t="shared" si="19"/>
        <v>3</v>
      </c>
      <c r="D391" s="31" t="str">
        <f>'SET Raw Data'!D391</f>
        <v>council</v>
      </c>
      <c r="E391" s="31" t="str">
        <f>'SET Raw Data'!E391</f>
        <v>10895</v>
      </c>
      <c r="F391" s="31" t="str">
        <f>'SET Raw Data'!G391</f>
        <v>Family Director (519)</v>
      </c>
      <c r="G391" s="40" t="str">
        <f t="shared" si="20"/>
        <v>FD</v>
      </c>
      <c r="H391" s="31" t="str">
        <f>'SET Raw Data'!H391</f>
        <v>JAMES P BURRIS</v>
      </c>
      <c r="I391" s="31" t="str">
        <f>'SET Raw Data'!M391</f>
        <v>Compliant</v>
      </c>
      <c r="J391" s="31" t="str">
        <f>'SET Raw Data'!Q391</f>
        <v>Compliant</v>
      </c>
      <c r="K391" s="31" t="str">
        <f>'SET Raw Data'!T391</f>
        <v>Compliant</v>
      </c>
    </row>
    <row r="392" spans="1:11">
      <c r="A392" s="40" t="str">
        <f t="shared" si="18"/>
        <v>1966CD</v>
      </c>
      <c r="B392" s="31">
        <f>'SET Raw Data'!C392</f>
        <v>40</v>
      </c>
      <c r="C392" s="40" t="str">
        <f t="shared" si="19"/>
        <v>40</v>
      </c>
      <c r="D392" s="31" t="str">
        <f>'SET Raw Data'!D392</f>
        <v>council</v>
      </c>
      <c r="E392" s="31" t="str">
        <f>'SET Raw Data'!E392</f>
        <v>1966</v>
      </c>
      <c r="F392" s="31" t="str">
        <f>'SET Raw Data'!G392</f>
        <v>Community Director (514)</v>
      </c>
      <c r="G392" s="40" t="str">
        <f t="shared" si="20"/>
        <v>CD</v>
      </c>
      <c r="H392" s="31" t="str">
        <f>'SET Raw Data'!H392</f>
        <v>CHARLES T REICKS</v>
      </c>
      <c r="I392" s="31" t="str">
        <f>'SET Raw Data'!M392</f>
        <v>Compliant</v>
      </c>
      <c r="J392" s="31" t="str">
        <f>'SET Raw Data'!Q392</f>
        <v>Compliant</v>
      </c>
      <c r="K392" s="31" t="str">
        <f>'SET Raw Data'!T392</f>
        <v>Compliant</v>
      </c>
    </row>
    <row r="393" spans="1:11">
      <c r="A393" s="40" t="str">
        <f t="shared" si="18"/>
        <v>7740FD</v>
      </c>
      <c r="B393" s="31">
        <f>'SET Raw Data'!C393</f>
        <v>4</v>
      </c>
      <c r="C393" s="40" t="str">
        <f t="shared" si="19"/>
        <v>4</v>
      </c>
      <c r="D393" s="31" t="str">
        <f>'SET Raw Data'!D393</f>
        <v>council</v>
      </c>
      <c r="E393" s="31" t="str">
        <f>'SET Raw Data'!E393</f>
        <v>7740</v>
      </c>
      <c r="F393" s="31" t="str">
        <f>'SET Raw Data'!G393</f>
        <v>Family Director (519)</v>
      </c>
      <c r="G393" s="40" t="str">
        <f t="shared" si="20"/>
        <v>FD</v>
      </c>
      <c r="H393" s="31" t="str">
        <f>'SET Raw Data'!H393</f>
        <v>WIN N LANDER</v>
      </c>
      <c r="I393" s="31" t="str">
        <f>'SET Raw Data'!M393</f>
        <v>Compliant</v>
      </c>
      <c r="J393" s="31" t="str">
        <f>'SET Raw Data'!Q393</f>
        <v>Compliant</v>
      </c>
      <c r="K393" s="31" t="str">
        <f>'SET Raw Data'!T393</f>
        <v>Compliant</v>
      </c>
    </row>
    <row r="394" spans="1:11">
      <c r="A394" s="40" t="str">
        <f t="shared" si="18"/>
        <v>11822PD</v>
      </c>
      <c r="B394" s="31">
        <f>'SET Raw Data'!C394</f>
        <v>12</v>
      </c>
      <c r="C394" s="40" t="str">
        <f t="shared" si="19"/>
        <v>12</v>
      </c>
      <c r="D394" s="31" t="str">
        <f>'SET Raw Data'!D394</f>
        <v>council</v>
      </c>
      <c r="E394" s="31" t="str">
        <f>'SET Raw Data'!E394</f>
        <v>11822</v>
      </c>
      <c r="F394" s="31" t="str">
        <f>'SET Raw Data'!G394</f>
        <v>Program Director (511)</v>
      </c>
      <c r="G394" s="40" t="str">
        <f t="shared" si="20"/>
        <v>PD</v>
      </c>
      <c r="H394" s="31" t="str">
        <f>'SET Raw Data'!H394</f>
        <v>DILLAN  WHITE</v>
      </c>
      <c r="I394" s="31" t="str">
        <f>'SET Raw Data'!M394</f>
        <v>Compliant</v>
      </c>
      <c r="J394" s="31" t="str">
        <f>'SET Raw Data'!Q394</f>
        <v>n/a</v>
      </c>
      <c r="K394" s="31" t="str">
        <f>'SET Raw Data'!T394</f>
        <v>Compliant</v>
      </c>
    </row>
    <row r="395" spans="1:11">
      <c r="A395" s="40" t="str">
        <f t="shared" si="18"/>
        <v>2681CD</v>
      </c>
      <c r="B395" s="31">
        <f>'SET Raw Data'!C395</f>
        <v>31</v>
      </c>
      <c r="C395" s="40" t="str">
        <f t="shared" si="19"/>
        <v>31</v>
      </c>
      <c r="D395" s="31" t="str">
        <f>'SET Raw Data'!D395</f>
        <v>council</v>
      </c>
      <c r="E395" s="31" t="str">
        <f>'SET Raw Data'!E395</f>
        <v>2681</v>
      </c>
      <c r="F395" s="31" t="str">
        <f>'SET Raw Data'!G395</f>
        <v>Community Director (514)</v>
      </c>
      <c r="G395" s="40" t="str">
        <f t="shared" si="20"/>
        <v>CD</v>
      </c>
      <c r="H395" s="31" t="str">
        <f>'SET Raw Data'!H395</f>
        <v>JASON  SCHMIDT</v>
      </c>
      <c r="I395" s="31" t="str">
        <f>'SET Raw Data'!M395</f>
        <v>Compliant</v>
      </c>
      <c r="J395" s="31" t="str">
        <f>'SET Raw Data'!Q395</f>
        <v>Compliant</v>
      </c>
      <c r="K395" s="31" t="str">
        <f>'SET Raw Data'!T395</f>
        <v>Compliant</v>
      </c>
    </row>
    <row r="396" spans="1:11">
      <c r="A396" s="40" t="str">
        <f t="shared" si="18"/>
        <v>15101FD</v>
      </c>
      <c r="B396" s="31">
        <f>'SET Raw Data'!C396</f>
        <v>34</v>
      </c>
      <c r="C396" s="40" t="str">
        <f t="shared" si="19"/>
        <v>34</v>
      </c>
      <c r="D396" s="31" t="str">
        <f>'SET Raw Data'!D396</f>
        <v>council</v>
      </c>
      <c r="E396" s="31" t="str">
        <f>'SET Raw Data'!E396</f>
        <v>15101</v>
      </c>
      <c r="F396" s="31" t="str">
        <f>'SET Raw Data'!G396</f>
        <v>Family Director (519)</v>
      </c>
      <c r="G396" s="40" t="str">
        <f t="shared" si="20"/>
        <v>FD</v>
      </c>
      <c r="H396" s="31" t="str">
        <f>'SET Raw Data'!H396</f>
        <v>GREGORY D BARRY</v>
      </c>
      <c r="I396" s="31" t="str">
        <f>'SET Raw Data'!M396</f>
        <v>Compliant</v>
      </c>
      <c r="J396" s="31" t="str">
        <f>'SET Raw Data'!Q396</f>
        <v>Compliant</v>
      </c>
      <c r="K396" s="31" t="str">
        <f>'SET Raw Data'!T396</f>
        <v>Compliant</v>
      </c>
    </row>
    <row r="397" spans="1:11">
      <c r="A397" s="40" t="str">
        <f t="shared" si="18"/>
        <v>7825PD</v>
      </c>
      <c r="B397" s="31">
        <f>'SET Raw Data'!C397</f>
        <v>20</v>
      </c>
      <c r="C397" s="40" t="str">
        <f t="shared" si="19"/>
        <v>20</v>
      </c>
      <c r="D397" s="31" t="str">
        <f>'SET Raw Data'!D397</f>
        <v>council</v>
      </c>
      <c r="E397" s="31" t="str">
        <f>'SET Raw Data'!E397</f>
        <v>7825</v>
      </c>
      <c r="F397" s="31" t="str">
        <f>'SET Raw Data'!G397</f>
        <v>Program Director (511)</v>
      </c>
      <c r="G397" s="40" t="str">
        <f t="shared" si="20"/>
        <v>PD</v>
      </c>
      <c r="H397" s="31" t="str">
        <f>'SET Raw Data'!H397</f>
        <v>JUSTIN M CRUISE</v>
      </c>
      <c r="I397" s="31" t="str">
        <f>'SET Raw Data'!M397</f>
        <v>Non-compliant</v>
      </c>
      <c r="J397" s="31" t="str">
        <f>'SET Raw Data'!Q397</f>
        <v>n/a</v>
      </c>
      <c r="K397" s="31" t="str">
        <f>'SET Raw Data'!T397</f>
        <v>Non-compliant</v>
      </c>
    </row>
    <row r="398" spans="1:11">
      <c r="A398" s="40" t="str">
        <f t="shared" si="18"/>
        <v>4434FD</v>
      </c>
      <c r="B398" s="31">
        <f>'SET Raw Data'!C398</f>
        <v>23</v>
      </c>
      <c r="C398" s="40" t="str">
        <f t="shared" si="19"/>
        <v>23</v>
      </c>
      <c r="D398" s="31" t="str">
        <f>'SET Raw Data'!D398</f>
        <v>council</v>
      </c>
      <c r="E398" s="31" t="str">
        <f>'SET Raw Data'!E398</f>
        <v>4434</v>
      </c>
      <c r="F398" s="31" t="str">
        <f>'SET Raw Data'!G398</f>
        <v>Family Director (519)</v>
      </c>
      <c r="G398" s="40" t="str">
        <f t="shared" si="20"/>
        <v>FD</v>
      </c>
      <c r="H398" s="31" t="str">
        <f>'SET Raw Data'!H398</f>
        <v>DAN L ARNER</v>
      </c>
      <c r="I398" s="31" t="str">
        <f>'SET Raw Data'!M398</f>
        <v>Compliant</v>
      </c>
      <c r="J398" s="31" t="str">
        <f>'SET Raw Data'!Q398</f>
        <v>Compliant</v>
      </c>
      <c r="K398" s="31" t="str">
        <f>'SET Raw Data'!T398</f>
        <v>Compliant</v>
      </c>
    </row>
    <row r="399" spans="1:11">
      <c r="A399" s="40" t="str">
        <f t="shared" si="18"/>
        <v>7034FD</v>
      </c>
      <c r="B399" s="31">
        <f>'SET Raw Data'!C399</f>
        <v>6</v>
      </c>
      <c r="C399" s="40" t="str">
        <f t="shared" si="19"/>
        <v>6</v>
      </c>
      <c r="D399" s="31" t="str">
        <f>'SET Raw Data'!D399</f>
        <v>council</v>
      </c>
      <c r="E399" s="31" t="str">
        <f>'SET Raw Data'!E399</f>
        <v>7034</v>
      </c>
      <c r="F399" s="31" t="str">
        <f>'SET Raw Data'!G399</f>
        <v>Family Director (519)</v>
      </c>
      <c r="G399" s="40" t="str">
        <f t="shared" si="20"/>
        <v>FD</v>
      </c>
      <c r="H399" s="31" t="str">
        <f>'SET Raw Data'!H399</f>
        <v>PATRICK J MEJSTRIK</v>
      </c>
      <c r="I399" s="31" t="str">
        <f>'SET Raw Data'!M399</f>
        <v>Compliant</v>
      </c>
      <c r="J399" s="31" t="str">
        <f>'SET Raw Data'!Q399</f>
        <v>Compliant</v>
      </c>
      <c r="K399" s="31" t="str">
        <f>'SET Raw Data'!T399</f>
        <v>Compliant</v>
      </c>
    </row>
    <row r="400" spans="1:11">
      <c r="A400" s="40" t="str">
        <f t="shared" si="18"/>
        <v>7734CD</v>
      </c>
      <c r="B400" s="31">
        <f>'SET Raw Data'!C400</f>
        <v>29</v>
      </c>
      <c r="C400" s="40" t="str">
        <f t="shared" si="19"/>
        <v>29</v>
      </c>
      <c r="D400" s="31" t="str">
        <f>'SET Raw Data'!D400</f>
        <v>council</v>
      </c>
      <c r="E400" s="31" t="str">
        <f>'SET Raw Data'!E400</f>
        <v>7734</v>
      </c>
      <c r="F400" s="31" t="str">
        <f>'SET Raw Data'!G400</f>
        <v>Community Director (514)</v>
      </c>
      <c r="G400" s="40" t="str">
        <f t="shared" si="20"/>
        <v>CD</v>
      </c>
      <c r="H400" s="31" t="str">
        <f>'SET Raw Data'!H400</f>
        <v>PATRICK J HORWART</v>
      </c>
      <c r="I400" s="31" t="str">
        <f>'SET Raw Data'!M400</f>
        <v>Compliant</v>
      </c>
      <c r="J400" s="31" t="str">
        <f>'SET Raw Data'!Q400</f>
        <v>Compliant</v>
      </c>
      <c r="K400" s="31" t="str">
        <f>'SET Raw Data'!T400</f>
        <v>Compliant</v>
      </c>
    </row>
    <row r="401" spans="1:11">
      <c r="A401" s="40" t="str">
        <f t="shared" si="18"/>
        <v>2693PD</v>
      </c>
      <c r="B401" s="31">
        <f>'SET Raw Data'!C401</f>
        <v>29</v>
      </c>
      <c r="C401" s="40" t="str">
        <f t="shared" si="19"/>
        <v>29</v>
      </c>
      <c r="D401" s="31" t="str">
        <f>'SET Raw Data'!D401</f>
        <v>council</v>
      </c>
      <c r="E401" s="31" t="str">
        <f>'SET Raw Data'!E401</f>
        <v>2693</v>
      </c>
      <c r="F401" s="31" t="str">
        <f>'SET Raw Data'!G401</f>
        <v>Program Director (511)</v>
      </c>
      <c r="G401" s="40" t="str">
        <f t="shared" si="20"/>
        <v>PD</v>
      </c>
      <c r="H401" s="31" t="str">
        <f>'SET Raw Data'!H401</f>
        <v>TIMOTHY D CORNWELL</v>
      </c>
      <c r="I401" s="31" t="str">
        <f>'SET Raw Data'!M401</f>
        <v>Non-compliant</v>
      </c>
      <c r="J401" s="31" t="str">
        <f>'SET Raw Data'!Q401</f>
        <v>n/a</v>
      </c>
      <c r="K401" s="31" t="str">
        <f>'SET Raw Data'!T401</f>
        <v>Non-compliant</v>
      </c>
    </row>
    <row r="402" spans="1:11">
      <c r="A402" s="40" t="str">
        <f t="shared" si="18"/>
        <v>11364PD</v>
      </c>
      <c r="B402" s="31">
        <f>'SET Raw Data'!C402</f>
        <v>35</v>
      </c>
      <c r="C402" s="40" t="str">
        <f t="shared" si="19"/>
        <v>35</v>
      </c>
      <c r="D402" s="31" t="str">
        <f>'SET Raw Data'!D402</f>
        <v>council</v>
      </c>
      <c r="E402" s="31" t="str">
        <f>'SET Raw Data'!E402</f>
        <v>11364</v>
      </c>
      <c r="F402" s="31" t="str">
        <f>'SET Raw Data'!G402</f>
        <v>Program Director (511)</v>
      </c>
      <c r="G402" s="40" t="str">
        <f t="shared" si="20"/>
        <v>PD</v>
      </c>
      <c r="H402" s="31" t="str">
        <f>'SET Raw Data'!H402</f>
        <v>DAVID J BYRNE</v>
      </c>
      <c r="I402" s="31" t="str">
        <f>'SET Raw Data'!M402</f>
        <v>Compliant</v>
      </c>
      <c r="J402" s="31" t="str">
        <f>'SET Raw Data'!Q402</f>
        <v>n/a</v>
      </c>
      <c r="K402" s="31" t="str">
        <f>'SET Raw Data'!T402</f>
        <v>Compliant</v>
      </c>
    </row>
    <row r="403" spans="1:11">
      <c r="A403" s="40" t="str">
        <f t="shared" si="18"/>
        <v>14423CD</v>
      </c>
      <c r="B403" s="31">
        <f>'SET Raw Data'!C403</f>
        <v>36</v>
      </c>
      <c r="C403" s="40" t="str">
        <f t="shared" si="19"/>
        <v>36</v>
      </c>
      <c r="D403" s="31" t="str">
        <f>'SET Raw Data'!D403</f>
        <v>council</v>
      </c>
      <c r="E403" s="31" t="str">
        <f>'SET Raw Data'!E403</f>
        <v>14423</v>
      </c>
      <c r="F403" s="31" t="str">
        <f>'SET Raw Data'!G403</f>
        <v>Community Director (514)</v>
      </c>
      <c r="G403" s="40" t="str">
        <f t="shared" si="20"/>
        <v>CD</v>
      </c>
      <c r="H403" s="31" t="str">
        <f>'SET Raw Data'!H403</f>
        <v>MARK A COX</v>
      </c>
      <c r="I403" s="31" t="str">
        <f>'SET Raw Data'!M403</f>
        <v>2026-10-20</v>
      </c>
      <c r="J403" s="31" t="str">
        <f>'SET Raw Data'!Q403</f>
        <v>2026-10-20</v>
      </c>
      <c r="K403" s="31" t="str">
        <f>'SET Raw Data'!T403</f>
        <v>Pending</v>
      </c>
    </row>
    <row r="404" spans="1:11">
      <c r="A404" s="40" t="str">
        <f t="shared" si="18"/>
        <v>7081CD</v>
      </c>
      <c r="B404" s="31">
        <f>'SET Raw Data'!C404</f>
        <v>30</v>
      </c>
      <c r="C404" s="40" t="str">
        <f t="shared" si="19"/>
        <v>30</v>
      </c>
      <c r="D404" s="31" t="str">
        <f>'SET Raw Data'!D404</f>
        <v>council</v>
      </c>
      <c r="E404" s="31" t="str">
        <f>'SET Raw Data'!E404</f>
        <v>7081</v>
      </c>
      <c r="F404" s="31" t="str">
        <f>'SET Raw Data'!G404</f>
        <v>Community Director (514)</v>
      </c>
      <c r="G404" s="40" t="str">
        <f t="shared" si="20"/>
        <v>CD</v>
      </c>
      <c r="H404" s="31" t="str">
        <f>'SET Raw Data'!H404</f>
        <v>GREGORY G OWENS</v>
      </c>
      <c r="I404" s="31" t="str">
        <f>'SET Raw Data'!M404</f>
        <v>2026-10-09</v>
      </c>
      <c r="J404" s="31" t="str">
        <f>'SET Raw Data'!Q404</f>
        <v>2026-10-09</v>
      </c>
      <c r="K404" s="31" t="str">
        <f>'SET Raw Data'!T404</f>
        <v>Pending</v>
      </c>
    </row>
    <row r="405" spans="1:11">
      <c r="A405" s="40" t="str">
        <f t="shared" si="18"/>
        <v>9898CD</v>
      </c>
      <c r="B405" s="31">
        <f>'SET Raw Data'!C405</f>
        <v>14</v>
      </c>
      <c r="C405" s="40" t="str">
        <f t="shared" si="19"/>
        <v>14</v>
      </c>
      <c r="D405" s="31" t="str">
        <f>'SET Raw Data'!D405</f>
        <v>council</v>
      </c>
      <c r="E405" s="31" t="str">
        <f>'SET Raw Data'!E405</f>
        <v>9898</v>
      </c>
      <c r="F405" s="31" t="str">
        <f>'SET Raw Data'!G405</f>
        <v>Community Director (514)</v>
      </c>
      <c r="G405" s="40" t="str">
        <f t="shared" si="20"/>
        <v>CD</v>
      </c>
      <c r="H405" s="31" t="str">
        <f>'SET Raw Data'!H405</f>
        <v>SHAWN  MESSERLIE</v>
      </c>
      <c r="I405" s="31" t="str">
        <f>'SET Raw Data'!M405</f>
        <v>2026-09-29</v>
      </c>
      <c r="J405" s="31" t="str">
        <f>'SET Raw Data'!Q405</f>
        <v>2026-09-29</v>
      </c>
      <c r="K405" s="31" t="str">
        <f>'SET Raw Data'!T405</f>
        <v>Pending</v>
      </c>
    </row>
    <row r="406" spans="1:11">
      <c r="A406" s="40" t="str">
        <f t="shared" si="18"/>
        <v>5455CD</v>
      </c>
      <c r="B406" s="31">
        <f>'SET Raw Data'!C406</f>
        <v>25</v>
      </c>
      <c r="C406" s="40" t="str">
        <f t="shared" si="19"/>
        <v>25</v>
      </c>
      <c r="D406" s="31" t="str">
        <f>'SET Raw Data'!D406</f>
        <v>council</v>
      </c>
      <c r="E406" s="31" t="str">
        <f>'SET Raw Data'!E406</f>
        <v>5455</v>
      </c>
      <c r="F406" s="31" t="str">
        <f>'SET Raw Data'!G406</f>
        <v>Community Director (514)</v>
      </c>
      <c r="G406" s="40" t="str">
        <f t="shared" si="20"/>
        <v>CD</v>
      </c>
      <c r="H406" s="31" t="str">
        <f>'SET Raw Data'!H406</f>
        <v>RONALD L MROCZEK</v>
      </c>
      <c r="I406" s="31" t="str">
        <f>'SET Raw Data'!M406</f>
        <v>2026-09-11</v>
      </c>
      <c r="J406" s="31" t="str">
        <f>'SET Raw Data'!Q406</f>
        <v>Compliant</v>
      </c>
      <c r="K406" s="31" t="str">
        <f>'SET Raw Data'!T406</f>
        <v>Pending</v>
      </c>
    </row>
    <row r="407" spans="1:11">
      <c r="A407" s="40" t="str">
        <f t="shared" si="18"/>
        <v>4707FD</v>
      </c>
      <c r="B407" s="31">
        <f>'SET Raw Data'!C407</f>
        <v>26</v>
      </c>
      <c r="C407" s="40" t="str">
        <f t="shared" si="19"/>
        <v>26</v>
      </c>
      <c r="D407" s="31" t="str">
        <f>'SET Raw Data'!D407</f>
        <v>council</v>
      </c>
      <c r="E407" s="31" t="str">
        <f>'SET Raw Data'!E407</f>
        <v>4707</v>
      </c>
      <c r="F407" s="31" t="str">
        <f>'SET Raw Data'!G407</f>
        <v>Family Director (519)</v>
      </c>
      <c r="G407" s="40" t="str">
        <f t="shared" si="20"/>
        <v>FD</v>
      </c>
      <c r="H407" s="31" t="str">
        <f>'SET Raw Data'!H407</f>
        <v>ADAM J SKRDLA</v>
      </c>
      <c r="I407" s="31" t="str">
        <f>'SET Raw Data'!M407</f>
        <v>Compliant</v>
      </c>
      <c r="J407" s="31" t="str">
        <f>'SET Raw Data'!Q407</f>
        <v>Compliant</v>
      </c>
      <c r="K407" s="31" t="str">
        <f>'SET Raw Data'!T407</f>
        <v>Compliant</v>
      </c>
    </row>
    <row r="408" spans="1:11">
      <c r="A408" s="40" t="str">
        <f t="shared" si="18"/>
        <v>12557GK</v>
      </c>
      <c r="B408" s="31">
        <f>'SET Raw Data'!C408</f>
        <v>40</v>
      </c>
      <c r="C408" s="40" t="str">
        <f t="shared" si="19"/>
        <v>40</v>
      </c>
      <c r="D408" s="31" t="str">
        <f>'SET Raw Data'!D408</f>
        <v>council</v>
      </c>
      <c r="E408" s="31" t="str">
        <f>'SET Raw Data'!E408</f>
        <v>12557</v>
      </c>
      <c r="F408" s="31" t="str">
        <f>'SET Raw Data'!G408</f>
        <v>Grand Knight (501)</v>
      </c>
      <c r="G408" s="40" t="str">
        <f t="shared" si="20"/>
        <v>GK</v>
      </c>
      <c r="H408" s="31" t="str">
        <f>'SET Raw Data'!H408</f>
        <v>CRAIG D BUESCHER</v>
      </c>
      <c r="I408" s="31" t="str">
        <f>'SET Raw Data'!M408</f>
        <v>Non-compliant</v>
      </c>
      <c r="J408" s="31" t="str">
        <f>'SET Raw Data'!Q408</f>
        <v>n/a</v>
      </c>
      <c r="K408" s="31" t="str">
        <f>'SET Raw Data'!T408</f>
        <v>Non-compliant</v>
      </c>
    </row>
    <row r="409" spans="1:11">
      <c r="A409" s="40" t="str">
        <f t="shared" si="18"/>
        <v>11600GK</v>
      </c>
      <c r="B409" s="31">
        <f>'SET Raw Data'!C409</f>
        <v>3</v>
      </c>
      <c r="C409" s="40" t="str">
        <f t="shared" si="19"/>
        <v>3</v>
      </c>
      <c r="D409" s="31" t="str">
        <f>'SET Raw Data'!D409</f>
        <v>council</v>
      </c>
      <c r="E409" s="31" t="str">
        <f>'SET Raw Data'!E409</f>
        <v>11600</v>
      </c>
      <c r="F409" s="31" t="str">
        <f>'SET Raw Data'!G409</f>
        <v>Grand Knight (501)</v>
      </c>
      <c r="G409" s="40" t="str">
        <f t="shared" si="20"/>
        <v>GK</v>
      </c>
      <c r="H409" s="31" t="str">
        <f>'SET Raw Data'!H409</f>
        <v>KANGNIVI  ADANLETE</v>
      </c>
      <c r="I409" s="31" t="str">
        <f>'SET Raw Data'!M409</f>
        <v>Compliant</v>
      </c>
      <c r="J409" s="31" t="str">
        <f>'SET Raw Data'!Q409</f>
        <v>n/a</v>
      </c>
      <c r="K409" s="31" t="str">
        <f>'SET Raw Data'!T409</f>
        <v>Compliant</v>
      </c>
    </row>
    <row r="410" spans="1:11">
      <c r="A410" s="40" t="str">
        <f t="shared" si="18"/>
        <v>10412CD</v>
      </c>
      <c r="B410" s="31">
        <f>'SET Raw Data'!C410</f>
        <v>13</v>
      </c>
      <c r="C410" s="40" t="str">
        <f t="shared" si="19"/>
        <v>13</v>
      </c>
      <c r="D410" s="31" t="str">
        <f>'SET Raw Data'!D410</f>
        <v>council</v>
      </c>
      <c r="E410" s="31" t="str">
        <f>'SET Raw Data'!E410</f>
        <v>10412</v>
      </c>
      <c r="F410" s="31" t="str">
        <f>'SET Raw Data'!G410</f>
        <v>Community Director (514)</v>
      </c>
      <c r="G410" s="40" t="str">
        <f t="shared" si="20"/>
        <v>CD</v>
      </c>
      <c r="H410" s="31" t="str">
        <f>'SET Raw Data'!H410</f>
        <v>TIMOTHY  OTT</v>
      </c>
      <c r="I410" s="31" t="str">
        <f>'SET Raw Data'!M410</f>
        <v>Compliant</v>
      </c>
      <c r="J410" s="31" t="str">
        <f>'SET Raw Data'!Q410</f>
        <v>Compliant</v>
      </c>
      <c r="K410" s="31" t="str">
        <f>'SET Raw Data'!T410</f>
        <v>Compliant</v>
      </c>
    </row>
    <row r="411" spans="1:11">
      <c r="A411" s="40" t="str">
        <f t="shared" si="18"/>
        <v>2292FD</v>
      </c>
      <c r="B411" s="31">
        <f>'SET Raw Data'!C411</f>
        <v>25</v>
      </c>
      <c r="C411" s="40" t="str">
        <f t="shared" si="19"/>
        <v>25</v>
      </c>
      <c r="D411" s="31" t="str">
        <f>'SET Raw Data'!D411</f>
        <v>council</v>
      </c>
      <c r="E411" s="31" t="str">
        <f>'SET Raw Data'!E411</f>
        <v>2292</v>
      </c>
      <c r="F411" s="31" t="str">
        <f>'SET Raw Data'!G411</f>
        <v>Family Director (519)</v>
      </c>
      <c r="G411" s="40" t="str">
        <f t="shared" si="20"/>
        <v>FD</v>
      </c>
      <c r="H411" s="31" t="str">
        <f>'SET Raw Data'!H411</f>
        <v>JOHNATHAN D FERENCE</v>
      </c>
      <c r="I411" s="31" t="str">
        <f>'SET Raw Data'!M411</f>
        <v>Non-compliant</v>
      </c>
      <c r="J411" s="31" t="str">
        <f>'SET Raw Data'!Q411</f>
        <v>Non-Compliant</v>
      </c>
      <c r="K411" s="31" t="str">
        <f>'SET Raw Data'!T411</f>
        <v>Non-compliant</v>
      </c>
    </row>
    <row r="412" spans="1:11">
      <c r="A412" s="40" t="str">
        <f t="shared" si="18"/>
        <v>2292GK</v>
      </c>
      <c r="B412" s="31">
        <f>'SET Raw Data'!C412</f>
        <v>25</v>
      </c>
      <c r="C412" s="40" t="str">
        <f t="shared" si="19"/>
        <v>25</v>
      </c>
      <c r="D412" s="31" t="str">
        <f>'SET Raw Data'!D412</f>
        <v>council</v>
      </c>
      <c r="E412" s="31" t="str">
        <f>'SET Raw Data'!E412</f>
        <v>2292</v>
      </c>
      <c r="F412" s="31" t="str">
        <f>'SET Raw Data'!G412</f>
        <v>Grand Knight (501)</v>
      </c>
      <c r="G412" s="40" t="str">
        <f t="shared" si="20"/>
        <v>GK</v>
      </c>
      <c r="H412" s="31" t="str">
        <f>'SET Raw Data'!H412</f>
        <v>ALAN C GABRIEL</v>
      </c>
      <c r="I412" s="31" t="str">
        <f>'SET Raw Data'!M412</f>
        <v>Compliant</v>
      </c>
      <c r="J412" s="31" t="str">
        <f>'SET Raw Data'!Q412</f>
        <v>n/a</v>
      </c>
      <c r="K412" s="31" t="str">
        <f>'SET Raw Data'!T412</f>
        <v>Compliant</v>
      </c>
    </row>
    <row r="413" spans="1:11">
      <c r="A413" s="40" t="str">
        <f t="shared" si="18"/>
        <v>11800GK</v>
      </c>
      <c r="B413" s="31">
        <f>'SET Raw Data'!C413</f>
        <v>32</v>
      </c>
      <c r="C413" s="40" t="str">
        <f t="shared" si="19"/>
        <v>32</v>
      </c>
      <c r="D413" s="31" t="str">
        <f>'SET Raw Data'!D413</f>
        <v>council</v>
      </c>
      <c r="E413" s="31" t="str">
        <f>'SET Raw Data'!E413</f>
        <v>11800</v>
      </c>
      <c r="F413" s="31" t="str">
        <f>'SET Raw Data'!G413</f>
        <v>Grand Knight (501)</v>
      </c>
      <c r="G413" s="40" t="str">
        <f t="shared" si="20"/>
        <v>GK</v>
      </c>
      <c r="H413" s="31" t="str">
        <f>'SET Raw Data'!H413</f>
        <v>LAWRENCE J ROLAND</v>
      </c>
      <c r="I413" s="31" t="str">
        <f>'SET Raw Data'!M413</f>
        <v>Non-compliant</v>
      </c>
      <c r="J413" s="31" t="str">
        <f>'SET Raw Data'!Q413</f>
        <v>n/a</v>
      </c>
      <c r="K413" s="31" t="str">
        <f>'SET Raw Data'!T413</f>
        <v>Non-compliant</v>
      </c>
    </row>
    <row r="414" spans="1:11">
      <c r="A414" s="40" t="str">
        <f t="shared" si="18"/>
        <v>8579CD</v>
      </c>
      <c r="B414" s="31">
        <f>'SET Raw Data'!C414</f>
        <v>15</v>
      </c>
      <c r="C414" s="40" t="str">
        <f t="shared" si="19"/>
        <v>15</v>
      </c>
      <c r="D414" s="31" t="str">
        <f>'SET Raw Data'!D414</f>
        <v>council</v>
      </c>
      <c r="E414" s="31" t="str">
        <f>'SET Raw Data'!E414</f>
        <v>8579</v>
      </c>
      <c r="F414" s="31" t="str">
        <f>'SET Raw Data'!G414</f>
        <v>Community Director (514)</v>
      </c>
      <c r="G414" s="40" t="str">
        <f t="shared" si="20"/>
        <v>CD</v>
      </c>
      <c r="H414" s="31" t="str">
        <f>'SET Raw Data'!H414</f>
        <v>KENNETH F PROKOP</v>
      </c>
      <c r="I414" s="31" t="str">
        <f>'SET Raw Data'!M414</f>
        <v>Compliant</v>
      </c>
      <c r="J414" s="31" t="str">
        <f>'SET Raw Data'!Q414</f>
        <v>Compliant</v>
      </c>
      <c r="K414" s="31" t="str">
        <f>'SET Raw Data'!T414</f>
        <v>Compliant</v>
      </c>
    </row>
    <row r="415" spans="1:11">
      <c r="A415" s="40" t="str">
        <f t="shared" si="18"/>
        <v>13080CD</v>
      </c>
      <c r="B415" s="31">
        <f>'SET Raw Data'!C415</f>
        <v>1</v>
      </c>
      <c r="C415" s="40" t="str">
        <f t="shared" si="19"/>
        <v>1</v>
      </c>
      <c r="D415" s="31" t="str">
        <f>'SET Raw Data'!D415</f>
        <v>council</v>
      </c>
      <c r="E415" s="31" t="str">
        <f>'SET Raw Data'!E415</f>
        <v>13080</v>
      </c>
      <c r="F415" s="31" t="str">
        <f>'SET Raw Data'!G415</f>
        <v>Community Director (514)</v>
      </c>
      <c r="G415" s="40" t="str">
        <f t="shared" si="20"/>
        <v>CD</v>
      </c>
      <c r="H415" s="31" t="str">
        <f>'SET Raw Data'!H415</f>
        <v>GREGORY J CHEREK</v>
      </c>
      <c r="I415" s="31" t="str">
        <f>'SET Raw Data'!M415</f>
        <v>Non-compliant</v>
      </c>
      <c r="J415" s="31" t="str">
        <f>'SET Raw Data'!Q415</f>
        <v>Non-Compliant</v>
      </c>
      <c r="K415" s="31" t="str">
        <f>'SET Raw Data'!T415</f>
        <v>Non-compliant</v>
      </c>
    </row>
    <row r="416" spans="1:11">
      <c r="A416" s="40" t="str">
        <f t="shared" si="18"/>
        <v>5881GK</v>
      </c>
      <c r="B416" s="31">
        <f>'SET Raw Data'!C416</f>
        <v>26</v>
      </c>
      <c r="C416" s="40" t="str">
        <f t="shared" si="19"/>
        <v>26</v>
      </c>
      <c r="D416" s="31" t="str">
        <f>'SET Raw Data'!D416</f>
        <v>council</v>
      </c>
      <c r="E416" s="31" t="str">
        <f>'SET Raw Data'!E416</f>
        <v>5881</v>
      </c>
      <c r="F416" s="31" t="str">
        <f>'SET Raw Data'!G416</f>
        <v>Grand Knight (501)</v>
      </c>
      <c r="G416" s="40" t="str">
        <f t="shared" si="20"/>
        <v>GK</v>
      </c>
      <c r="H416" s="31" t="str">
        <f>'SET Raw Data'!H416</f>
        <v>JEFF A DVORAK</v>
      </c>
      <c r="I416" s="31" t="str">
        <f>'SET Raw Data'!M416</f>
        <v>2026-09-25</v>
      </c>
      <c r="J416" s="31" t="str">
        <f>'SET Raw Data'!Q416</f>
        <v>n/a</v>
      </c>
      <c r="K416" s="31" t="str">
        <f>'SET Raw Data'!T416</f>
        <v>Pending</v>
      </c>
    </row>
    <row r="417" spans="1:11">
      <c r="A417" s="40" t="str">
        <f t="shared" si="18"/>
        <v>1126PD</v>
      </c>
      <c r="B417" s="31">
        <f>'SET Raw Data'!C417</f>
        <v>30</v>
      </c>
      <c r="C417" s="40" t="str">
        <f t="shared" si="19"/>
        <v>30</v>
      </c>
      <c r="D417" s="31" t="str">
        <f>'SET Raw Data'!D417</f>
        <v>council</v>
      </c>
      <c r="E417" s="31" t="str">
        <f>'SET Raw Data'!E417</f>
        <v>1126</v>
      </c>
      <c r="F417" s="31" t="str">
        <f>'SET Raw Data'!G417</f>
        <v>Program Director (511)</v>
      </c>
      <c r="G417" s="40" t="str">
        <f t="shared" si="20"/>
        <v>PD</v>
      </c>
      <c r="H417" s="31" t="str">
        <f>'SET Raw Data'!H417</f>
        <v>AARON  AMADOR</v>
      </c>
      <c r="I417" s="31" t="str">
        <f>'SET Raw Data'!M417</f>
        <v>Compliant</v>
      </c>
      <c r="J417" s="31" t="str">
        <f>'SET Raw Data'!Q417</f>
        <v>n/a</v>
      </c>
      <c r="K417" s="31" t="str">
        <f>'SET Raw Data'!T417</f>
        <v>Compliant</v>
      </c>
    </row>
    <row r="418" spans="1:11">
      <c r="A418" s="40" t="str">
        <f t="shared" si="18"/>
        <v>7034CD</v>
      </c>
      <c r="B418" s="31">
        <f>'SET Raw Data'!C418</f>
        <v>6</v>
      </c>
      <c r="C418" s="40" t="str">
        <f t="shared" si="19"/>
        <v>6</v>
      </c>
      <c r="D418" s="31" t="str">
        <f>'SET Raw Data'!D418</f>
        <v>council</v>
      </c>
      <c r="E418" s="31" t="str">
        <f>'SET Raw Data'!E418</f>
        <v>7034</v>
      </c>
      <c r="F418" s="31" t="str">
        <f>'SET Raw Data'!G418</f>
        <v>Community Director (514)</v>
      </c>
      <c r="G418" s="40" t="str">
        <f t="shared" si="20"/>
        <v>CD</v>
      </c>
      <c r="H418" s="31" t="str">
        <f>'SET Raw Data'!H418</f>
        <v>PATRICK F COSTELLO</v>
      </c>
      <c r="I418" s="31" t="str">
        <f>'SET Raw Data'!M418</f>
        <v>Compliant</v>
      </c>
      <c r="J418" s="31" t="str">
        <f>'SET Raw Data'!Q418</f>
        <v>Compliant</v>
      </c>
      <c r="K418" s="31" t="str">
        <f>'SET Raw Data'!T418</f>
        <v>Compliant</v>
      </c>
    </row>
    <row r="419" spans="1:11">
      <c r="A419" s="40" t="str">
        <f t="shared" si="18"/>
        <v>1312FD</v>
      </c>
      <c r="B419" s="31">
        <f>'SET Raw Data'!C419</f>
        <v>21</v>
      </c>
      <c r="C419" s="40" t="str">
        <f t="shared" si="19"/>
        <v>21</v>
      </c>
      <c r="D419" s="31" t="str">
        <f>'SET Raw Data'!D419</f>
        <v>council</v>
      </c>
      <c r="E419" s="31" t="str">
        <f>'SET Raw Data'!E419</f>
        <v>1312</v>
      </c>
      <c r="F419" s="31" t="str">
        <f>'SET Raw Data'!G419</f>
        <v>Family Director (519)</v>
      </c>
      <c r="G419" s="40" t="str">
        <f t="shared" si="20"/>
        <v>FD</v>
      </c>
      <c r="H419" s="31" t="str">
        <f>'SET Raw Data'!H419</f>
        <v>JASON  MCINTYRE</v>
      </c>
      <c r="I419" s="31" t="str">
        <f>'SET Raw Data'!M419</f>
        <v>Compliant</v>
      </c>
      <c r="J419" s="31" t="str">
        <f>'SET Raw Data'!Q419</f>
        <v>Compliant</v>
      </c>
      <c r="K419" s="31" t="str">
        <f>'SET Raw Data'!T419</f>
        <v>Compliant</v>
      </c>
    </row>
    <row r="420" spans="1:11">
      <c r="A420" s="40" t="str">
        <f t="shared" si="18"/>
        <v>14508PD</v>
      </c>
      <c r="B420" s="31">
        <f>'SET Raw Data'!C420</f>
        <v>12</v>
      </c>
      <c r="C420" s="40" t="str">
        <f t="shared" si="19"/>
        <v>12</v>
      </c>
      <c r="D420" s="31" t="str">
        <f>'SET Raw Data'!D420</f>
        <v>council</v>
      </c>
      <c r="E420" s="31" t="str">
        <f>'SET Raw Data'!E420</f>
        <v>14508</v>
      </c>
      <c r="F420" s="31" t="str">
        <f>'SET Raw Data'!G420</f>
        <v>Program Director (511)</v>
      </c>
      <c r="G420" s="40" t="str">
        <f t="shared" si="20"/>
        <v>PD</v>
      </c>
      <c r="H420" s="31" t="str">
        <f>'SET Raw Data'!H420</f>
        <v>JACOB R BIERBAUM</v>
      </c>
      <c r="I420" s="31" t="str">
        <f>'SET Raw Data'!M420</f>
        <v>2026-09-25</v>
      </c>
      <c r="J420" s="31" t="str">
        <f>'SET Raw Data'!Q420</f>
        <v>n/a</v>
      </c>
      <c r="K420" s="31" t="str">
        <f>'SET Raw Data'!T420</f>
        <v>Pending</v>
      </c>
    </row>
    <row r="421" spans="1:11">
      <c r="A421" s="40" t="str">
        <f t="shared" si="18"/>
        <v>1794PD</v>
      </c>
      <c r="B421" s="31">
        <f>'SET Raw Data'!C421</f>
        <v>18</v>
      </c>
      <c r="C421" s="40" t="str">
        <f t="shared" si="19"/>
        <v>18</v>
      </c>
      <c r="D421" s="31" t="str">
        <f>'SET Raw Data'!D421</f>
        <v>council</v>
      </c>
      <c r="E421" s="31" t="str">
        <f>'SET Raw Data'!E421</f>
        <v>1794</v>
      </c>
      <c r="F421" s="31" t="str">
        <f>'SET Raw Data'!G421</f>
        <v>Program Director (511)</v>
      </c>
      <c r="G421" s="40" t="str">
        <f t="shared" si="20"/>
        <v>PD</v>
      </c>
      <c r="H421" s="31" t="str">
        <f>'SET Raw Data'!H421</f>
        <v>ROBERT D CLASSEN</v>
      </c>
      <c r="I421" s="31" t="str">
        <f>'SET Raw Data'!M421</f>
        <v>Non-compliant</v>
      </c>
      <c r="J421" s="31" t="str">
        <f>'SET Raw Data'!Q421</f>
        <v>n/a</v>
      </c>
      <c r="K421" s="31" t="str">
        <f>'SET Raw Data'!T421</f>
        <v>Non-compliant</v>
      </c>
    </row>
    <row r="422" spans="1:11">
      <c r="A422" s="40" t="str">
        <f t="shared" si="18"/>
        <v>10795PD</v>
      </c>
      <c r="B422" s="31">
        <f>'SET Raw Data'!C422</f>
        <v>34</v>
      </c>
      <c r="C422" s="40" t="str">
        <f t="shared" si="19"/>
        <v>34</v>
      </c>
      <c r="D422" s="31" t="str">
        <f>'SET Raw Data'!D422</f>
        <v>council</v>
      </c>
      <c r="E422" s="31" t="str">
        <f>'SET Raw Data'!E422</f>
        <v>10795</v>
      </c>
      <c r="F422" s="31" t="str">
        <f>'SET Raw Data'!G422</f>
        <v>Program Director (511)</v>
      </c>
      <c r="G422" s="40" t="str">
        <f t="shared" si="20"/>
        <v>PD</v>
      </c>
      <c r="H422" s="31" t="str">
        <f>'SET Raw Data'!H422</f>
        <v>JAY A VANKAT</v>
      </c>
      <c r="I422" s="31" t="str">
        <f>'SET Raw Data'!M422</f>
        <v>Compliant</v>
      </c>
      <c r="J422" s="31" t="str">
        <f>'SET Raw Data'!Q422</f>
        <v>n/a</v>
      </c>
      <c r="K422" s="31" t="str">
        <f>'SET Raw Data'!T422</f>
        <v>Compliant</v>
      </c>
    </row>
    <row r="423" spans="1:11">
      <c r="A423" s="40" t="str">
        <f t="shared" si="18"/>
        <v>1159CD</v>
      </c>
      <c r="B423" s="31">
        <f>'SET Raw Data'!C423</f>
        <v>22</v>
      </c>
      <c r="C423" s="40" t="str">
        <f t="shared" si="19"/>
        <v>22</v>
      </c>
      <c r="D423" s="31" t="str">
        <f>'SET Raw Data'!D423</f>
        <v>council</v>
      </c>
      <c r="E423" s="31" t="str">
        <f>'SET Raw Data'!E423</f>
        <v>1159</v>
      </c>
      <c r="F423" s="31" t="str">
        <f>'SET Raw Data'!G423</f>
        <v>Community Director (514)</v>
      </c>
      <c r="G423" s="40" t="str">
        <f t="shared" si="20"/>
        <v>CD</v>
      </c>
      <c r="H423" s="31" t="str">
        <f>'SET Raw Data'!H423</f>
        <v>ELISEO  CALDERON</v>
      </c>
      <c r="I423" s="31" t="str">
        <f>'SET Raw Data'!M423</f>
        <v>Compliant</v>
      </c>
      <c r="J423" s="31" t="str">
        <f>'SET Raw Data'!Q423</f>
        <v>Compliant</v>
      </c>
      <c r="K423" s="31" t="str">
        <f>'SET Raw Data'!T423</f>
        <v>Compliant</v>
      </c>
    </row>
    <row r="424" spans="1:11">
      <c r="A424" s="40" t="str">
        <f t="shared" si="18"/>
        <v>10108CD</v>
      </c>
      <c r="B424" s="31">
        <f>'SET Raw Data'!C424</f>
        <v>2</v>
      </c>
      <c r="C424" s="40" t="str">
        <f t="shared" si="19"/>
        <v>2</v>
      </c>
      <c r="D424" s="31" t="str">
        <f>'SET Raw Data'!D424</f>
        <v>council</v>
      </c>
      <c r="E424" s="31" t="str">
        <f>'SET Raw Data'!E424</f>
        <v>10108</v>
      </c>
      <c r="F424" s="31" t="str">
        <f>'SET Raw Data'!G424</f>
        <v>Community Director (514)</v>
      </c>
      <c r="G424" s="40" t="str">
        <f t="shared" si="20"/>
        <v>CD</v>
      </c>
      <c r="H424" s="31" t="str">
        <f>'SET Raw Data'!H424</f>
        <v>SCHUYLER P DOUGHERTY</v>
      </c>
      <c r="I424" s="31" t="str">
        <f>'SET Raw Data'!M424</f>
        <v>Compliant</v>
      </c>
      <c r="J424" s="31" t="str">
        <f>'SET Raw Data'!Q424</f>
        <v>Compliant</v>
      </c>
      <c r="K424" s="31" t="str">
        <f>'SET Raw Data'!T424</f>
        <v>Compliant</v>
      </c>
    </row>
    <row r="425" spans="1:11">
      <c r="A425" s="40" t="str">
        <f t="shared" si="18"/>
        <v>1238PD</v>
      </c>
      <c r="B425" s="31">
        <f>'SET Raw Data'!C425</f>
        <v>17</v>
      </c>
      <c r="C425" s="40" t="str">
        <f t="shared" si="19"/>
        <v>17</v>
      </c>
      <c r="D425" s="31" t="str">
        <f>'SET Raw Data'!D425</f>
        <v>council</v>
      </c>
      <c r="E425" s="31" t="str">
        <f>'SET Raw Data'!E425</f>
        <v>1238</v>
      </c>
      <c r="F425" s="31" t="str">
        <f>'SET Raw Data'!G425</f>
        <v>Program Director (511)</v>
      </c>
      <c r="G425" s="40" t="str">
        <f t="shared" si="20"/>
        <v>PD</v>
      </c>
      <c r="H425" s="31" t="str">
        <f>'SET Raw Data'!H425</f>
        <v>DANIEL J MORRILL</v>
      </c>
      <c r="I425" s="31" t="str">
        <f>'SET Raw Data'!M425</f>
        <v>Non-compliant</v>
      </c>
      <c r="J425" s="31" t="str">
        <f>'SET Raw Data'!Q425</f>
        <v>n/a</v>
      </c>
      <c r="K425" s="31" t="str">
        <f>'SET Raw Data'!T425</f>
        <v>Non-compliant</v>
      </c>
    </row>
    <row r="426" spans="1:11">
      <c r="A426" s="40" t="str">
        <f t="shared" si="18"/>
        <v>7778FD</v>
      </c>
      <c r="B426" s="31">
        <f>'SET Raw Data'!C426</f>
        <v>30</v>
      </c>
      <c r="C426" s="40" t="str">
        <f t="shared" si="19"/>
        <v>30</v>
      </c>
      <c r="D426" s="31" t="str">
        <f>'SET Raw Data'!D426</f>
        <v>council</v>
      </c>
      <c r="E426" s="31" t="str">
        <f>'SET Raw Data'!E426</f>
        <v>7778</v>
      </c>
      <c r="F426" s="31" t="str">
        <f>'SET Raw Data'!G426</f>
        <v>Family Director (519)</v>
      </c>
      <c r="G426" s="40" t="str">
        <f t="shared" si="20"/>
        <v>FD</v>
      </c>
      <c r="H426" s="31" t="str">
        <f>'SET Raw Data'!H426</f>
        <v>THEODORE L BRUNS</v>
      </c>
      <c r="I426" s="31" t="str">
        <f>'SET Raw Data'!M426</f>
        <v>Non-compliant</v>
      </c>
      <c r="J426" s="31" t="str">
        <f>'SET Raw Data'!Q426</f>
        <v>Non-Compliant</v>
      </c>
      <c r="K426" s="31" t="str">
        <f>'SET Raw Data'!T426</f>
        <v>Non-compliant</v>
      </c>
    </row>
    <row r="427" spans="1:11">
      <c r="A427" s="40" t="str">
        <f t="shared" si="18"/>
        <v>18817PD</v>
      </c>
      <c r="B427" s="31">
        <f>'SET Raw Data'!C427</f>
        <v>10</v>
      </c>
      <c r="C427" s="40" t="str">
        <f t="shared" si="19"/>
        <v>10</v>
      </c>
      <c r="D427" s="31" t="str">
        <f>'SET Raw Data'!D427</f>
        <v>council</v>
      </c>
      <c r="E427" s="31" t="str">
        <f>'SET Raw Data'!E427</f>
        <v>18817</v>
      </c>
      <c r="F427" s="31" t="str">
        <f>'SET Raw Data'!G427</f>
        <v>Program Director (511)</v>
      </c>
      <c r="G427" s="40" t="str">
        <f t="shared" si="20"/>
        <v>PD</v>
      </c>
      <c r="H427" s="31" t="str">
        <f>'SET Raw Data'!H427</f>
        <v>YONI  LOPEZ</v>
      </c>
      <c r="I427" s="31" t="str">
        <f>'SET Raw Data'!M427</f>
        <v>Compliant</v>
      </c>
      <c r="J427" s="31" t="str">
        <f>'SET Raw Data'!Q427</f>
        <v>n/a</v>
      </c>
      <c r="K427" s="31" t="str">
        <f>'SET Raw Data'!T427</f>
        <v>Compliant</v>
      </c>
    </row>
    <row r="428" spans="1:11">
      <c r="A428" s="40" t="str">
        <f t="shared" si="18"/>
        <v>10285PD</v>
      </c>
      <c r="B428" s="31">
        <f>'SET Raw Data'!C428</f>
        <v>42</v>
      </c>
      <c r="C428" s="40" t="str">
        <f t="shared" si="19"/>
        <v>42</v>
      </c>
      <c r="D428" s="31" t="str">
        <f>'SET Raw Data'!D428</f>
        <v>council</v>
      </c>
      <c r="E428" s="31" t="str">
        <f>'SET Raw Data'!E428</f>
        <v>10285</v>
      </c>
      <c r="F428" s="31" t="str">
        <f>'SET Raw Data'!G428</f>
        <v>Program Director (511)</v>
      </c>
      <c r="G428" s="40" t="str">
        <f t="shared" si="20"/>
        <v>PD</v>
      </c>
      <c r="H428" s="31" t="str">
        <f>'SET Raw Data'!H428</f>
        <v>NEAL D JOHNSON</v>
      </c>
      <c r="I428" s="31" t="str">
        <f>'SET Raw Data'!M428</f>
        <v>Compliant</v>
      </c>
      <c r="J428" s="31" t="str">
        <f>'SET Raw Data'!Q428</f>
        <v>n/a</v>
      </c>
      <c r="K428" s="31" t="str">
        <f>'SET Raw Data'!T428</f>
        <v>Compliant</v>
      </c>
    </row>
    <row r="429" spans="1:11">
      <c r="A429" s="40" t="str">
        <f t="shared" si="18"/>
        <v>13576GK</v>
      </c>
      <c r="B429" s="31">
        <f>'SET Raw Data'!C429</f>
        <v>10</v>
      </c>
      <c r="C429" s="40" t="str">
        <f t="shared" si="19"/>
        <v>10</v>
      </c>
      <c r="D429" s="31" t="str">
        <f>'SET Raw Data'!D429</f>
        <v>council</v>
      </c>
      <c r="E429" s="31" t="str">
        <f>'SET Raw Data'!E429</f>
        <v>13576</v>
      </c>
      <c r="F429" s="31" t="str">
        <f>'SET Raw Data'!G429</f>
        <v>Grand Knight (501)</v>
      </c>
      <c r="G429" s="40" t="str">
        <f t="shared" si="20"/>
        <v>GK</v>
      </c>
      <c r="H429" s="31" t="str">
        <f>'SET Raw Data'!H429</f>
        <v>RODNEY E MIDDAGH</v>
      </c>
      <c r="I429" s="31" t="str">
        <f>'SET Raw Data'!M429</f>
        <v>Compliant</v>
      </c>
      <c r="J429" s="31" t="str">
        <f>'SET Raw Data'!Q429</f>
        <v>n/a</v>
      </c>
      <c r="K429" s="31" t="str">
        <f>'SET Raw Data'!T429</f>
        <v>Compliant</v>
      </c>
    </row>
    <row r="430" spans="1:11">
      <c r="A430" s="40" t="str">
        <f t="shared" si="18"/>
        <v>10387GK</v>
      </c>
      <c r="B430" s="31">
        <f>'SET Raw Data'!C430</f>
        <v>22</v>
      </c>
      <c r="C430" s="40" t="str">
        <f t="shared" si="19"/>
        <v>22</v>
      </c>
      <c r="D430" s="31" t="str">
        <f>'SET Raw Data'!D430</f>
        <v>council</v>
      </c>
      <c r="E430" s="31" t="str">
        <f>'SET Raw Data'!E430</f>
        <v>10387</v>
      </c>
      <c r="F430" s="31" t="str">
        <f>'SET Raw Data'!G430</f>
        <v>Grand Knight (501)</v>
      </c>
      <c r="G430" s="40" t="str">
        <f t="shared" si="20"/>
        <v>GK</v>
      </c>
      <c r="H430" s="31" t="str">
        <f>'SET Raw Data'!H430</f>
        <v>CASEY D CAMPBELL</v>
      </c>
      <c r="I430" s="31" t="str">
        <f>'SET Raw Data'!M430</f>
        <v>Compliant</v>
      </c>
      <c r="J430" s="31" t="str">
        <f>'SET Raw Data'!Q430</f>
        <v>n/a</v>
      </c>
      <c r="K430" s="31" t="str">
        <f>'SET Raw Data'!T430</f>
        <v>Compliant</v>
      </c>
    </row>
    <row r="431" spans="1:11">
      <c r="A431" s="40" t="str">
        <f t="shared" si="18"/>
        <v>1128PD</v>
      </c>
      <c r="B431" s="31">
        <f>'SET Raw Data'!C431</f>
        <v>31</v>
      </c>
      <c r="C431" s="40" t="str">
        <f t="shared" si="19"/>
        <v>31</v>
      </c>
      <c r="D431" s="31" t="str">
        <f>'SET Raw Data'!D431</f>
        <v>council</v>
      </c>
      <c r="E431" s="31" t="str">
        <f>'SET Raw Data'!E431</f>
        <v>1128</v>
      </c>
      <c r="F431" s="31" t="str">
        <f>'SET Raw Data'!G431</f>
        <v>Program Director (511)</v>
      </c>
      <c r="G431" s="40" t="str">
        <f t="shared" si="20"/>
        <v>PD</v>
      </c>
      <c r="H431" s="31" t="str">
        <f>'SET Raw Data'!H431</f>
        <v>RANDY S BAUER</v>
      </c>
      <c r="I431" s="31" t="str">
        <f>'SET Raw Data'!M431</f>
        <v>Compliant</v>
      </c>
      <c r="J431" s="31" t="str">
        <f>'SET Raw Data'!Q431</f>
        <v>n/a</v>
      </c>
      <c r="K431" s="31" t="str">
        <f>'SET Raw Data'!T431</f>
        <v>Compliant</v>
      </c>
    </row>
    <row r="432" spans="1:11">
      <c r="A432" s="40" t="str">
        <f t="shared" si="18"/>
        <v>15101PD</v>
      </c>
      <c r="B432" s="31">
        <f>'SET Raw Data'!C432</f>
        <v>34</v>
      </c>
      <c r="C432" s="40" t="str">
        <f t="shared" si="19"/>
        <v>34</v>
      </c>
      <c r="D432" s="31" t="str">
        <f>'SET Raw Data'!D432</f>
        <v>council</v>
      </c>
      <c r="E432" s="31" t="str">
        <f>'SET Raw Data'!E432</f>
        <v>15101</v>
      </c>
      <c r="F432" s="31" t="str">
        <f>'SET Raw Data'!G432</f>
        <v>Program Director (511)</v>
      </c>
      <c r="G432" s="40" t="str">
        <f t="shared" si="20"/>
        <v>PD</v>
      </c>
      <c r="H432" s="31" t="str">
        <f>'SET Raw Data'!H432</f>
        <v>TIMOTHY M BIALAS</v>
      </c>
      <c r="I432" s="31" t="str">
        <f>'SET Raw Data'!M432</f>
        <v>Compliant</v>
      </c>
      <c r="J432" s="31" t="str">
        <f>'SET Raw Data'!Q432</f>
        <v>n/a</v>
      </c>
      <c r="K432" s="31" t="str">
        <f>'SET Raw Data'!T432</f>
        <v>Compliant</v>
      </c>
    </row>
    <row r="433" spans="1:11">
      <c r="A433" s="40" t="str">
        <f t="shared" si="18"/>
        <v>8579FD</v>
      </c>
      <c r="B433" s="31">
        <f>'SET Raw Data'!C433</f>
        <v>15</v>
      </c>
      <c r="C433" s="40" t="str">
        <f t="shared" si="19"/>
        <v>15</v>
      </c>
      <c r="D433" s="31" t="str">
        <f>'SET Raw Data'!D433</f>
        <v>council</v>
      </c>
      <c r="E433" s="31" t="str">
        <f>'SET Raw Data'!E433</f>
        <v>8579</v>
      </c>
      <c r="F433" s="31" t="str">
        <f>'SET Raw Data'!G433</f>
        <v>Family Director (519)</v>
      </c>
      <c r="G433" s="40" t="str">
        <f t="shared" si="20"/>
        <v>FD</v>
      </c>
      <c r="H433" s="31" t="str">
        <f>'SET Raw Data'!H433</f>
        <v>DONALD L HYPSE</v>
      </c>
      <c r="I433" s="31" t="str">
        <f>'SET Raw Data'!M433</f>
        <v>Compliant</v>
      </c>
      <c r="J433" s="31" t="str">
        <f>'SET Raw Data'!Q433</f>
        <v>Compliant</v>
      </c>
      <c r="K433" s="31" t="str">
        <f>'SET Raw Data'!T433</f>
        <v>Compliant</v>
      </c>
    </row>
    <row r="434" spans="1:11">
      <c r="A434" s="40" t="str">
        <f t="shared" si="18"/>
        <v>4979FD</v>
      </c>
      <c r="B434" s="31">
        <f>'SET Raw Data'!C434</f>
        <v>28</v>
      </c>
      <c r="C434" s="40" t="str">
        <f t="shared" si="19"/>
        <v>28</v>
      </c>
      <c r="D434" s="31" t="str">
        <f>'SET Raw Data'!D434</f>
        <v>council</v>
      </c>
      <c r="E434" s="31" t="str">
        <f>'SET Raw Data'!E434</f>
        <v>4979</v>
      </c>
      <c r="F434" s="31" t="str">
        <f>'SET Raw Data'!G434</f>
        <v>Family Director (519)</v>
      </c>
      <c r="G434" s="40" t="str">
        <f t="shared" si="20"/>
        <v>FD</v>
      </c>
      <c r="H434" s="31" t="str">
        <f>'SET Raw Data'!H434</f>
        <v>JACOB A MENOTTI</v>
      </c>
      <c r="I434" s="31" t="str">
        <f>'SET Raw Data'!M434</f>
        <v>Non-compliant</v>
      </c>
      <c r="J434" s="31" t="str">
        <f>'SET Raw Data'!Q434</f>
        <v>Compliant</v>
      </c>
      <c r="K434" s="31" t="str">
        <f>'SET Raw Data'!T434</f>
        <v>Non-compliant</v>
      </c>
    </row>
    <row r="435" spans="1:11">
      <c r="A435" s="40" t="str">
        <f t="shared" si="18"/>
        <v>833FD</v>
      </c>
      <c r="B435" s="31">
        <f>'SET Raw Data'!C435</f>
        <v>9</v>
      </c>
      <c r="C435" s="40" t="str">
        <f t="shared" si="19"/>
        <v>9</v>
      </c>
      <c r="D435" s="31" t="str">
        <f>'SET Raw Data'!D435</f>
        <v>council</v>
      </c>
      <c r="E435" s="31" t="str">
        <f>'SET Raw Data'!E435</f>
        <v>833</v>
      </c>
      <c r="F435" s="31" t="str">
        <f>'SET Raw Data'!G435</f>
        <v>Family Director (519)</v>
      </c>
      <c r="G435" s="40" t="str">
        <f t="shared" si="20"/>
        <v>FD</v>
      </c>
      <c r="H435" s="31" t="str">
        <f>'SET Raw Data'!H435</f>
        <v>BRAD A BEHNE</v>
      </c>
      <c r="I435" s="31" t="str">
        <f>'SET Raw Data'!M435</f>
        <v>Non-compliant</v>
      </c>
      <c r="J435" s="31" t="str">
        <f>'SET Raw Data'!Q435</f>
        <v>Compliant</v>
      </c>
      <c r="K435" s="31" t="str">
        <f>'SET Raw Data'!T435</f>
        <v>Non-compliant</v>
      </c>
    </row>
    <row r="436" spans="1:11">
      <c r="A436" s="40" t="str">
        <f t="shared" si="18"/>
        <v>1918FD</v>
      </c>
      <c r="B436" s="31">
        <f>'SET Raw Data'!C436</f>
        <v>25</v>
      </c>
      <c r="C436" s="40" t="str">
        <f t="shared" si="19"/>
        <v>25</v>
      </c>
      <c r="D436" s="31" t="str">
        <f>'SET Raw Data'!D436</f>
        <v>council</v>
      </c>
      <c r="E436" s="31" t="str">
        <f>'SET Raw Data'!E436</f>
        <v>1918</v>
      </c>
      <c r="F436" s="31" t="str">
        <f>'SET Raw Data'!G436</f>
        <v>Family Director (519)</v>
      </c>
      <c r="G436" s="40" t="str">
        <f t="shared" si="20"/>
        <v>FD</v>
      </c>
      <c r="H436" s="31" t="str">
        <f>'SET Raw Data'!H436</f>
        <v>TRAVIS M SYDZYIK</v>
      </c>
      <c r="I436" s="31" t="str">
        <f>'SET Raw Data'!M436</f>
        <v>Compliant</v>
      </c>
      <c r="J436" s="31" t="str">
        <f>'SET Raw Data'!Q436</f>
        <v>Compliant</v>
      </c>
      <c r="K436" s="31" t="str">
        <f>'SET Raw Data'!T436</f>
        <v>Compliant</v>
      </c>
    </row>
    <row r="437" spans="1:11">
      <c r="A437" s="40" t="str">
        <f t="shared" si="18"/>
        <v>10335PD</v>
      </c>
      <c r="B437" s="31">
        <f>'SET Raw Data'!C437</f>
        <v>39</v>
      </c>
      <c r="C437" s="40" t="str">
        <f t="shared" si="19"/>
        <v>39</v>
      </c>
      <c r="D437" s="31" t="str">
        <f>'SET Raw Data'!D437</f>
        <v>council</v>
      </c>
      <c r="E437" s="31" t="str">
        <f>'SET Raw Data'!E437</f>
        <v>10335</v>
      </c>
      <c r="F437" s="31" t="str">
        <f>'SET Raw Data'!G437</f>
        <v>Program Director (511)</v>
      </c>
      <c r="G437" s="40" t="str">
        <f t="shared" si="20"/>
        <v>PD</v>
      </c>
      <c r="H437" s="31" t="str">
        <f>'SET Raw Data'!H437</f>
        <v>JEFFREY T MILLER</v>
      </c>
      <c r="I437" s="31" t="str">
        <f>'SET Raw Data'!M437</f>
        <v>Compliant</v>
      </c>
      <c r="J437" s="31" t="str">
        <f>'SET Raw Data'!Q437</f>
        <v>n/a</v>
      </c>
      <c r="K437" s="31" t="str">
        <f>'SET Raw Data'!T437</f>
        <v>Compliant</v>
      </c>
    </row>
    <row r="438" spans="1:11">
      <c r="A438" s="40" t="str">
        <f t="shared" si="18"/>
        <v>10108GK</v>
      </c>
      <c r="B438" s="31">
        <f>'SET Raw Data'!C438</f>
        <v>2</v>
      </c>
      <c r="C438" s="40" t="str">
        <f t="shared" si="19"/>
        <v>2</v>
      </c>
      <c r="D438" s="31" t="str">
        <f>'SET Raw Data'!D438</f>
        <v>council</v>
      </c>
      <c r="E438" s="31" t="str">
        <f>'SET Raw Data'!E438</f>
        <v>10108</v>
      </c>
      <c r="F438" s="31" t="str">
        <f>'SET Raw Data'!G438</f>
        <v>Grand Knight (501)</v>
      </c>
      <c r="G438" s="40" t="str">
        <f t="shared" si="20"/>
        <v>GK</v>
      </c>
      <c r="H438" s="31" t="str">
        <f>'SET Raw Data'!H438</f>
        <v>DANIEL B OWENS</v>
      </c>
      <c r="I438" s="31" t="str">
        <f>'SET Raw Data'!M438</f>
        <v>Non-compliant</v>
      </c>
      <c r="J438" s="31" t="str">
        <f>'SET Raw Data'!Q438</f>
        <v>n/a</v>
      </c>
      <c r="K438" s="31" t="str">
        <f>'SET Raw Data'!T438</f>
        <v>Non-compliant</v>
      </c>
    </row>
    <row r="439" spans="1:11">
      <c r="A439" s="40" t="str">
        <f t="shared" si="18"/>
        <v>1159PD</v>
      </c>
      <c r="B439" s="31">
        <f>'SET Raw Data'!C439</f>
        <v>22</v>
      </c>
      <c r="C439" s="40" t="str">
        <f t="shared" si="19"/>
        <v>22</v>
      </c>
      <c r="D439" s="31" t="str">
        <f>'SET Raw Data'!D439</f>
        <v>council</v>
      </c>
      <c r="E439" s="31" t="str">
        <f>'SET Raw Data'!E439</f>
        <v>1159</v>
      </c>
      <c r="F439" s="31" t="str">
        <f>'SET Raw Data'!G439</f>
        <v>Program Director (511)</v>
      </c>
      <c r="G439" s="40" t="str">
        <f t="shared" si="20"/>
        <v>PD</v>
      </c>
      <c r="H439" s="31" t="str">
        <f>'SET Raw Data'!H439</f>
        <v>CHARLES C DONNER</v>
      </c>
      <c r="I439" s="31" t="str">
        <f>'SET Raw Data'!M439</f>
        <v>Compliant</v>
      </c>
      <c r="J439" s="31" t="str">
        <f>'SET Raw Data'!Q439</f>
        <v>n/a</v>
      </c>
      <c r="K439" s="31" t="str">
        <f>'SET Raw Data'!T439</f>
        <v>Compliant</v>
      </c>
    </row>
    <row r="440" spans="1:11">
      <c r="A440" s="40" t="str">
        <f t="shared" si="18"/>
        <v>6385FD</v>
      </c>
      <c r="B440" s="31">
        <f>'SET Raw Data'!C440</f>
        <v>27</v>
      </c>
      <c r="C440" s="40" t="str">
        <f t="shared" si="19"/>
        <v>27</v>
      </c>
      <c r="D440" s="31" t="str">
        <f>'SET Raw Data'!D440</f>
        <v>council</v>
      </c>
      <c r="E440" s="31" t="str">
        <f>'SET Raw Data'!E440</f>
        <v>6385</v>
      </c>
      <c r="F440" s="31" t="str">
        <f>'SET Raw Data'!G440</f>
        <v>Family Director (519)</v>
      </c>
      <c r="G440" s="40" t="str">
        <f t="shared" si="20"/>
        <v>FD</v>
      </c>
      <c r="H440" s="31" t="str">
        <f>'SET Raw Data'!H440</f>
        <v>ALLEN A STEUTER</v>
      </c>
      <c r="I440" s="31" t="str">
        <f>'SET Raw Data'!M440</f>
        <v>Compliant</v>
      </c>
      <c r="J440" s="31" t="str">
        <f>'SET Raw Data'!Q440</f>
        <v>Compliant</v>
      </c>
      <c r="K440" s="31" t="str">
        <f>'SET Raw Data'!T440</f>
        <v>Compliant</v>
      </c>
    </row>
    <row r="441" spans="1:11">
      <c r="A441" s="40" t="str">
        <f t="shared" si="18"/>
        <v>1128FD</v>
      </c>
      <c r="B441" s="31">
        <f>'SET Raw Data'!C441</f>
        <v>31</v>
      </c>
      <c r="C441" s="40" t="str">
        <f t="shared" si="19"/>
        <v>31</v>
      </c>
      <c r="D441" s="31" t="str">
        <f>'SET Raw Data'!D441</f>
        <v>council</v>
      </c>
      <c r="E441" s="31" t="str">
        <f>'SET Raw Data'!E441</f>
        <v>1128</v>
      </c>
      <c r="F441" s="31" t="str">
        <f>'SET Raw Data'!G441</f>
        <v>Family Director (519)</v>
      </c>
      <c r="G441" s="40" t="str">
        <f t="shared" si="20"/>
        <v>FD</v>
      </c>
      <c r="H441" s="31" t="str">
        <f>'SET Raw Data'!H441</f>
        <v>RUSSELL A BOHNENKAMP</v>
      </c>
      <c r="I441" s="31" t="str">
        <f>'SET Raw Data'!M441</f>
        <v>Non-compliant</v>
      </c>
      <c r="J441" s="31" t="str">
        <f>'SET Raw Data'!Q441</f>
        <v>Compliant</v>
      </c>
      <c r="K441" s="31" t="str">
        <f>'SET Raw Data'!T441</f>
        <v>Non-compliant</v>
      </c>
    </row>
    <row r="442" spans="1:11">
      <c r="A442" s="40" t="str">
        <f t="shared" si="18"/>
        <v>13576PD</v>
      </c>
      <c r="B442" s="31">
        <f>'SET Raw Data'!C442</f>
        <v>10</v>
      </c>
      <c r="C442" s="40" t="str">
        <f t="shared" si="19"/>
        <v>10</v>
      </c>
      <c r="D442" s="31" t="str">
        <f>'SET Raw Data'!D442</f>
        <v>council</v>
      </c>
      <c r="E442" s="31" t="str">
        <f>'SET Raw Data'!E442</f>
        <v>13576</v>
      </c>
      <c r="F442" s="31" t="str">
        <f>'SET Raw Data'!G442</f>
        <v>Program Director (511)</v>
      </c>
      <c r="G442" s="40" t="str">
        <f t="shared" si="20"/>
        <v>PD</v>
      </c>
      <c r="H442" s="31" t="str">
        <f>'SET Raw Data'!H442</f>
        <v>JOHN R KELTY</v>
      </c>
      <c r="I442" s="31" t="str">
        <f>'SET Raw Data'!M442</f>
        <v>Compliant</v>
      </c>
      <c r="J442" s="31" t="str">
        <f>'SET Raw Data'!Q442</f>
        <v>n/a</v>
      </c>
      <c r="K442" s="31" t="str">
        <f>'SET Raw Data'!T442</f>
        <v>Compliant</v>
      </c>
    </row>
    <row r="443" spans="1:11">
      <c r="A443" s="40" t="str">
        <f t="shared" si="18"/>
        <v>9771GK</v>
      </c>
      <c r="B443" s="31">
        <f>'SET Raw Data'!C443</f>
        <v>3</v>
      </c>
      <c r="C443" s="40" t="str">
        <f t="shared" si="19"/>
        <v>3</v>
      </c>
      <c r="D443" s="31" t="str">
        <f>'SET Raw Data'!D443</f>
        <v>council</v>
      </c>
      <c r="E443" s="31" t="str">
        <f>'SET Raw Data'!E443</f>
        <v>9771</v>
      </c>
      <c r="F443" s="31" t="str">
        <f>'SET Raw Data'!G443</f>
        <v>Grand Knight (501)</v>
      </c>
      <c r="G443" s="40" t="str">
        <f t="shared" si="20"/>
        <v>GK</v>
      </c>
      <c r="H443" s="31" t="str">
        <f>'SET Raw Data'!H443</f>
        <v>JOSEPH D RICKARD</v>
      </c>
      <c r="I443" s="31" t="str">
        <f>'SET Raw Data'!M443</f>
        <v>Compliant</v>
      </c>
      <c r="J443" s="31" t="str">
        <f>'SET Raw Data'!Q443</f>
        <v>n/a</v>
      </c>
      <c r="K443" s="31" t="str">
        <f>'SET Raw Data'!T443</f>
        <v>Compliant</v>
      </c>
    </row>
    <row r="444" spans="1:11">
      <c r="A444" s="40" t="str">
        <f t="shared" si="18"/>
        <v>6385GK</v>
      </c>
      <c r="B444" s="31">
        <f>'SET Raw Data'!C444</f>
        <v>27</v>
      </c>
      <c r="C444" s="40" t="str">
        <f t="shared" si="19"/>
        <v>27</v>
      </c>
      <c r="D444" s="31" t="str">
        <f>'SET Raw Data'!D444</f>
        <v>council</v>
      </c>
      <c r="E444" s="31" t="str">
        <f>'SET Raw Data'!E444</f>
        <v>6385</v>
      </c>
      <c r="F444" s="31" t="str">
        <f>'SET Raw Data'!G444</f>
        <v>Grand Knight (501)</v>
      </c>
      <c r="G444" s="40" t="str">
        <f t="shared" si="20"/>
        <v>GK</v>
      </c>
      <c r="H444" s="31" t="str">
        <f>'SET Raw Data'!H444</f>
        <v>MARK A KOVAR</v>
      </c>
      <c r="I444" s="31" t="str">
        <f>'SET Raw Data'!M444</f>
        <v>Compliant</v>
      </c>
      <c r="J444" s="31" t="str">
        <f>'SET Raw Data'!Q444</f>
        <v>n/a</v>
      </c>
      <c r="K444" s="31" t="str">
        <f>'SET Raw Data'!T444</f>
        <v>Compliant</v>
      </c>
    </row>
    <row r="445" spans="1:11">
      <c r="A445" s="40" t="str">
        <f t="shared" si="18"/>
        <v>11823FD</v>
      </c>
      <c r="B445" s="31">
        <f>'SET Raw Data'!C445</f>
        <v>39</v>
      </c>
      <c r="C445" s="40" t="str">
        <f t="shared" si="19"/>
        <v>39</v>
      </c>
      <c r="D445" s="31" t="str">
        <f>'SET Raw Data'!D445</f>
        <v>council</v>
      </c>
      <c r="E445" s="31" t="str">
        <f>'SET Raw Data'!E445</f>
        <v>11823</v>
      </c>
      <c r="F445" s="31" t="str">
        <f>'SET Raw Data'!G445</f>
        <v>Family Director (519)</v>
      </c>
      <c r="G445" s="40" t="str">
        <f t="shared" si="20"/>
        <v>FD</v>
      </c>
      <c r="H445" s="31" t="str">
        <f>'SET Raw Data'!H445</f>
        <v>SHAWN A SCOTT</v>
      </c>
      <c r="I445" s="31" t="str">
        <f>'SET Raw Data'!M445</f>
        <v>Non-compliant</v>
      </c>
      <c r="J445" s="31" t="str">
        <f>'SET Raw Data'!Q445</f>
        <v>Non-Compliant</v>
      </c>
      <c r="K445" s="31" t="str">
        <f>'SET Raw Data'!T445</f>
        <v>Non-compliant</v>
      </c>
    </row>
    <row r="446" spans="1:11">
      <c r="A446" s="40" t="str">
        <f t="shared" si="18"/>
        <v>5287PD</v>
      </c>
      <c r="B446" s="31">
        <f>'SET Raw Data'!C446</f>
        <v>1</v>
      </c>
      <c r="C446" s="40" t="str">
        <f t="shared" si="19"/>
        <v>1</v>
      </c>
      <c r="D446" s="31" t="str">
        <f>'SET Raw Data'!D446</f>
        <v>council</v>
      </c>
      <c r="E446" s="31" t="str">
        <f>'SET Raw Data'!E446</f>
        <v>5287</v>
      </c>
      <c r="F446" s="31" t="str">
        <f>'SET Raw Data'!G446</f>
        <v>Program Director (511)</v>
      </c>
      <c r="G446" s="40" t="str">
        <f t="shared" si="20"/>
        <v>PD</v>
      </c>
      <c r="H446" s="31" t="str">
        <f>'SET Raw Data'!H446</f>
        <v>TIMOTHY J KIUNTKE</v>
      </c>
      <c r="I446" s="31" t="str">
        <f>'SET Raw Data'!M446</f>
        <v>Compliant</v>
      </c>
      <c r="J446" s="31" t="str">
        <f>'SET Raw Data'!Q446</f>
        <v>n/a</v>
      </c>
      <c r="K446" s="31" t="str">
        <f>'SET Raw Data'!T446</f>
        <v>Compliant</v>
      </c>
    </row>
    <row r="447" spans="1:11">
      <c r="A447" s="40" t="str">
        <f t="shared" si="18"/>
        <v>9264GK</v>
      </c>
      <c r="B447" s="31">
        <f>'SET Raw Data'!C447</f>
        <v>19</v>
      </c>
      <c r="C447" s="40" t="str">
        <f t="shared" si="19"/>
        <v>19</v>
      </c>
      <c r="D447" s="31" t="str">
        <f>'SET Raw Data'!D447</f>
        <v>council</v>
      </c>
      <c r="E447" s="31" t="str">
        <f>'SET Raw Data'!E447</f>
        <v>9264</v>
      </c>
      <c r="F447" s="31" t="str">
        <f>'SET Raw Data'!G447</f>
        <v>Grand Knight (501)</v>
      </c>
      <c r="G447" s="40" t="str">
        <f t="shared" si="20"/>
        <v>GK</v>
      </c>
      <c r="H447" s="31" t="str">
        <f>'SET Raw Data'!H447</f>
        <v>STEPHEN T WADAS</v>
      </c>
      <c r="I447" s="31" t="str">
        <f>'SET Raw Data'!M447</f>
        <v>Compliant</v>
      </c>
      <c r="J447" s="31" t="str">
        <f>'SET Raw Data'!Q447</f>
        <v>n/a</v>
      </c>
      <c r="K447" s="31" t="str">
        <f>'SET Raw Data'!T447</f>
        <v>Compliant</v>
      </c>
    </row>
    <row r="448" spans="1:11">
      <c r="A448" s="40" t="str">
        <f t="shared" si="18"/>
        <v>15944CD</v>
      </c>
      <c r="B448" s="31">
        <f>'SET Raw Data'!C448</f>
        <v>36</v>
      </c>
      <c r="C448" s="40" t="str">
        <f t="shared" si="19"/>
        <v>36</v>
      </c>
      <c r="D448" s="31" t="str">
        <f>'SET Raw Data'!D448</f>
        <v>council</v>
      </c>
      <c r="E448" s="31" t="str">
        <f>'SET Raw Data'!E448</f>
        <v>15944</v>
      </c>
      <c r="F448" s="31" t="str">
        <f>'SET Raw Data'!G448</f>
        <v>Community Director (514)</v>
      </c>
      <c r="G448" s="40" t="str">
        <f t="shared" si="20"/>
        <v>CD</v>
      </c>
      <c r="H448" s="31" t="str">
        <f>'SET Raw Data'!H448</f>
        <v>GALEN J POKORNY</v>
      </c>
      <c r="I448" s="31" t="str">
        <f>'SET Raw Data'!M448</f>
        <v>Compliant</v>
      </c>
      <c r="J448" s="31" t="str">
        <f>'SET Raw Data'!Q448</f>
        <v>Compliant</v>
      </c>
      <c r="K448" s="31" t="str">
        <f>'SET Raw Data'!T448</f>
        <v>Compliant</v>
      </c>
    </row>
    <row r="449" spans="1:11">
      <c r="A449" s="40" t="str">
        <f t="shared" si="18"/>
        <v>8469FD</v>
      </c>
      <c r="B449" s="31">
        <f>'SET Raw Data'!C449</f>
        <v>12</v>
      </c>
      <c r="C449" s="40" t="str">
        <f t="shared" si="19"/>
        <v>12</v>
      </c>
      <c r="D449" s="31" t="str">
        <f>'SET Raw Data'!D449</f>
        <v>council</v>
      </c>
      <c r="E449" s="31" t="str">
        <f>'SET Raw Data'!E449</f>
        <v>8469</v>
      </c>
      <c r="F449" s="31" t="str">
        <f>'SET Raw Data'!G449</f>
        <v>Family Director (519)</v>
      </c>
      <c r="G449" s="40" t="str">
        <f t="shared" si="20"/>
        <v>FD</v>
      </c>
      <c r="H449" s="31" t="str">
        <f>'SET Raw Data'!H449</f>
        <v>GERALD H RIGHTER</v>
      </c>
      <c r="I449" s="31" t="str">
        <f>'SET Raw Data'!M449</f>
        <v>Compliant</v>
      </c>
      <c r="J449" s="31" t="str">
        <f>'SET Raw Data'!Q449</f>
        <v>2026-10-03</v>
      </c>
      <c r="K449" s="31" t="str">
        <f>'SET Raw Data'!T449</f>
        <v>Pending</v>
      </c>
    </row>
    <row r="450" spans="1:11">
      <c r="A450" s="40" t="str">
        <f t="shared" ref="A450:A513" si="21">CONCATENATE(E450,G450)</f>
        <v>11674CD</v>
      </c>
      <c r="B450" s="31">
        <f>'SET Raw Data'!C450</f>
        <v>7</v>
      </c>
      <c r="C450" s="40" t="str">
        <f t="shared" si="19"/>
        <v>7</v>
      </c>
      <c r="D450" s="31" t="str">
        <f>'SET Raw Data'!D450</f>
        <v>council</v>
      </c>
      <c r="E450" s="31" t="str">
        <f>'SET Raw Data'!E450</f>
        <v>11674</v>
      </c>
      <c r="F450" s="31" t="str">
        <f>'SET Raw Data'!G450</f>
        <v>Community Director (514)</v>
      </c>
      <c r="G450" s="40" t="str">
        <f t="shared" si="20"/>
        <v>CD</v>
      </c>
      <c r="H450" s="31" t="str">
        <f>'SET Raw Data'!H450</f>
        <v>DENNIS J LIPPOLD</v>
      </c>
      <c r="I450" s="31" t="str">
        <f>'SET Raw Data'!M450</f>
        <v>2026-10-13</v>
      </c>
      <c r="J450" s="31" t="str">
        <f>'SET Raw Data'!Q450</f>
        <v>2026-10-13</v>
      </c>
      <c r="K450" s="31" t="str">
        <f>'SET Raw Data'!T450</f>
        <v>Pending</v>
      </c>
    </row>
    <row r="451" spans="1:11">
      <c r="A451" s="40" t="str">
        <f t="shared" si="21"/>
        <v>9264CD</v>
      </c>
      <c r="B451" s="31">
        <f>'SET Raw Data'!C451</f>
        <v>19</v>
      </c>
      <c r="C451" s="40" t="str">
        <f t="shared" ref="C451:C514" si="22">RIGHT(B451,2)</f>
        <v>19</v>
      </c>
      <c r="D451" s="31" t="str">
        <f>'SET Raw Data'!D451</f>
        <v>council</v>
      </c>
      <c r="E451" s="31" t="str">
        <f>'SET Raw Data'!E451</f>
        <v>9264</v>
      </c>
      <c r="F451" s="31" t="str">
        <f>'SET Raw Data'!G451</f>
        <v>Community Director (514)</v>
      </c>
      <c r="G451" s="40" t="str">
        <f t="shared" ref="G451:G514" si="23">IF(F451="Family Director (519)","FD",IF(F451="Community Director (514)","CD",IF(F451="Program Director (511)","PD",IF(F451="Grand Knight (501)","GK",IF(F451=0,"","State")))))</f>
        <v>CD</v>
      </c>
      <c r="H451" s="31" t="str">
        <f>'SET Raw Data'!H451</f>
        <v>GLENN F KLAASSEN</v>
      </c>
      <c r="I451" s="31" t="str">
        <f>'SET Raw Data'!M451</f>
        <v>Compliant</v>
      </c>
      <c r="J451" s="31" t="str">
        <f>'SET Raw Data'!Q451</f>
        <v>Compliant</v>
      </c>
      <c r="K451" s="31" t="str">
        <f>'SET Raw Data'!T451</f>
        <v>Compliant</v>
      </c>
    </row>
    <row r="452" spans="1:11">
      <c r="A452" s="40" t="str">
        <f t="shared" si="21"/>
        <v>5315GK</v>
      </c>
      <c r="B452" s="31">
        <f>'SET Raw Data'!C452</f>
        <v>28</v>
      </c>
      <c r="C452" s="40" t="str">
        <f t="shared" si="22"/>
        <v>28</v>
      </c>
      <c r="D452" s="31" t="str">
        <f>'SET Raw Data'!D452</f>
        <v>council</v>
      </c>
      <c r="E452" s="31" t="str">
        <f>'SET Raw Data'!E452</f>
        <v>5315</v>
      </c>
      <c r="F452" s="31" t="str">
        <f>'SET Raw Data'!G452</f>
        <v>Grand Knight (501)</v>
      </c>
      <c r="G452" s="40" t="str">
        <f t="shared" si="23"/>
        <v>GK</v>
      </c>
      <c r="H452" s="31" t="str">
        <f>'SET Raw Data'!H452</f>
        <v>ADAM L RHOADES</v>
      </c>
      <c r="I452" s="31" t="str">
        <f>'SET Raw Data'!M452</f>
        <v>2026-10-13</v>
      </c>
      <c r="J452" s="31" t="str">
        <f>'SET Raw Data'!Q452</f>
        <v>n/a</v>
      </c>
      <c r="K452" s="31" t="str">
        <f>'SET Raw Data'!T452</f>
        <v>Pending</v>
      </c>
    </row>
    <row r="453" spans="1:11">
      <c r="A453" s="40" t="str">
        <f t="shared" si="21"/>
        <v>8010GK</v>
      </c>
      <c r="B453" s="31">
        <f>'SET Raw Data'!C453</f>
        <v>11</v>
      </c>
      <c r="C453" s="40" t="str">
        <f t="shared" si="22"/>
        <v>11</v>
      </c>
      <c r="D453" s="31" t="str">
        <f>'SET Raw Data'!D453</f>
        <v>council</v>
      </c>
      <c r="E453" s="31" t="str">
        <f>'SET Raw Data'!E453</f>
        <v>8010</v>
      </c>
      <c r="F453" s="31" t="str">
        <f>'SET Raw Data'!G453</f>
        <v>Grand Knight (501)</v>
      </c>
      <c r="G453" s="40" t="str">
        <f t="shared" si="23"/>
        <v>GK</v>
      </c>
      <c r="H453" s="31" t="str">
        <f>'SET Raw Data'!H453</f>
        <v>ANDREW J OSTDIEK</v>
      </c>
      <c r="I453" s="31" t="str">
        <f>'SET Raw Data'!M453</f>
        <v>Compliant</v>
      </c>
      <c r="J453" s="31" t="str">
        <f>'SET Raw Data'!Q453</f>
        <v>n/a</v>
      </c>
      <c r="K453" s="31" t="str">
        <f>'SET Raw Data'!T453</f>
        <v>Compliant</v>
      </c>
    </row>
    <row r="454" spans="1:11">
      <c r="A454" s="40" t="str">
        <f t="shared" si="21"/>
        <v>5455FD</v>
      </c>
      <c r="B454" s="31">
        <f>'SET Raw Data'!C454</f>
        <v>25</v>
      </c>
      <c r="C454" s="40" t="str">
        <f t="shared" si="22"/>
        <v>25</v>
      </c>
      <c r="D454" s="31" t="str">
        <f>'SET Raw Data'!D454</f>
        <v>council</v>
      </c>
      <c r="E454" s="31" t="str">
        <f>'SET Raw Data'!E454</f>
        <v>5455</v>
      </c>
      <c r="F454" s="31" t="str">
        <f>'SET Raw Data'!G454</f>
        <v>Family Director (519)</v>
      </c>
      <c r="G454" s="40" t="str">
        <f t="shared" si="23"/>
        <v>FD</v>
      </c>
      <c r="H454" s="31" t="str">
        <f>'SET Raw Data'!H454</f>
        <v>WAYNE H KLEIN</v>
      </c>
      <c r="I454" s="31" t="str">
        <f>'SET Raw Data'!M454</f>
        <v>Non-compliant</v>
      </c>
      <c r="J454" s="31" t="str">
        <f>'SET Raw Data'!Q454</f>
        <v>Non-Compliant</v>
      </c>
      <c r="K454" s="31" t="str">
        <f>'SET Raw Data'!T454</f>
        <v>Non-compliant</v>
      </c>
    </row>
    <row r="455" spans="1:11">
      <c r="A455" s="40" t="str">
        <f t="shared" si="21"/>
        <v>11823PD</v>
      </c>
      <c r="B455" s="31">
        <f>'SET Raw Data'!C455</f>
        <v>39</v>
      </c>
      <c r="C455" s="40" t="str">
        <f t="shared" si="22"/>
        <v>39</v>
      </c>
      <c r="D455" s="31" t="str">
        <f>'SET Raw Data'!D455</f>
        <v>council</v>
      </c>
      <c r="E455" s="31" t="str">
        <f>'SET Raw Data'!E455</f>
        <v>11823</v>
      </c>
      <c r="F455" s="31" t="str">
        <f>'SET Raw Data'!G455</f>
        <v>Program Director (511)</v>
      </c>
      <c r="G455" s="40" t="str">
        <f t="shared" si="23"/>
        <v>PD</v>
      </c>
      <c r="H455" s="31" t="str">
        <f>'SET Raw Data'!H455</f>
        <v>TODD A CERNY</v>
      </c>
      <c r="I455" s="31" t="str">
        <f>'SET Raw Data'!M455</f>
        <v>Compliant</v>
      </c>
      <c r="J455" s="31" t="str">
        <f>'SET Raw Data'!Q455</f>
        <v>n/a</v>
      </c>
      <c r="K455" s="31" t="str">
        <f>'SET Raw Data'!T455</f>
        <v>Compliant</v>
      </c>
    </row>
    <row r="456" spans="1:11">
      <c r="A456" s="40" t="str">
        <f t="shared" si="21"/>
        <v>1708CD</v>
      </c>
      <c r="B456" s="31">
        <f>'SET Raw Data'!C456</f>
        <v>12</v>
      </c>
      <c r="C456" s="40" t="str">
        <f t="shared" si="22"/>
        <v>12</v>
      </c>
      <c r="D456" s="31" t="str">
        <f>'SET Raw Data'!D456</f>
        <v>council</v>
      </c>
      <c r="E456" s="31" t="str">
        <f>'SET Raw Data'!E456</f>
        <v>1708</v>
      </c>
      <c r="F456" s="31" t="str">
        <f>'SET Raw Data'!G456</f>
        <v>Community Director (514)</v>
      </c>
      <c r="G456" s="40" t="str">
        <f t="shared" si="23"/>
        <v>CD</v>
      </c>
      <c r="H456" s="31" t="str">
        <f>'SET Raw Data'!H456</f>
        <v>THOMAS E WALTER</v>
      </c>
      <c r="I456" s="31" t="str">
        <f>'SET Raw Data'!M456</f>
        <v>Non-compliant</v>
      </c>
      <c r="J456" s="31" t="str">
        <f>'SET Raw Data'!Q456</f>
        <v>Compliant</v>
      </c>
      <c r="K456" s="31" t="str">
        <f>'SET Raw Data'!T456</f>
        <v>Non-compliant</v>
      </c>
    </row>
    <row r="457" spans="1:11">
      <c r="A457" s="40" t="str">
        <f t="shared" si="21"/>
        <v>10184PD</v>
      </c>
      <c r="B457" s="31">
        <f>'SET Raw Data'!C457</f>
        <v>32</v>
      </c>
      <c r="C457" s="40" t="str">
        <f t="shared" si="22"/>
        <v>32</v>
      </c>
      <c r="D457" s="31" t="str">
        <f>'SET Raw Data'!D457</f>
        <v>council</v>
      </c>
      <c r="E457" s="31" t="str">
        <f>'SET Raw Data'!E457</f>
        <v>10184</v>
      </c>
      <c r="F457" s="31" t="str">
        <f>'SET Raw Data'!G457</f>
        <v>Program Director (511)</v>
      </c>
      <c r="G457" s="40" t="str">
        <f t="shared" si="23"/>
        <v>PD</v>
      </c>
      <c r="H457" s="31" t="str">
        <f>'SET Raw Data'!H457</f>
        <v>PHILIP E FRANCO</v>
      </c>
      <c r="I457" s="31" t="str">
        <f>'SET Raw Data'!M457</f>
        <v>Non-compliant</v>
      </c>
      <c r="J457" s="31" t="str">
        <f>'SET Raw Data'!Q457</f>
        <v>n/a</v>
      </c>
      <c r="K457" s="31" t="str">
        <f>'SET Raw Data'!T457</f>
        <v>Non-compliant</v>
      </c>
    </row>
    <row r="458" spans="1:11">
      <c r="A458" s="40" t="str">
        <f t="shared" si="21"/>
        <v>1497CD</v>
      </c>
      <c r="B458" s="31">
        <f>'SET Raw Data'!C458</f>
        <v>13</v>
      </c>
      <c r="C458" s="40" t="str">
        <f t="shared" si="22"/>
        <v>13</v>
      </c>
      <c r="D458" s="31" t="str">
        <f>'SET Raw Data'!D458</f>
        <v>council</v>
      </c>
      <c r="E458" s="31" t="str">
        <f>'SET Raw Data'!E458</f>
        <v>1497</v>
      </c>
      <c r="F458" s="31" t="str">
        <f>'SET Raw Data'!G458</f>
        <v>Community Director (514)</v>
      </c>
      <c r="G458" s="40" t="str">
        <f t="shared" si="23"/>
        <v>CD</v>
      </c>
      <c r="H458" s="31" t="str">
        <f>'SET Raw Data'!H458</f>
        <v>TOM H VAN MEETEREN</v>
      </c>
      <c r="I458" s="31" t="str">
        <f>'SET Raw Data'!M458</f>
        <v>Compliant</v>
      </c>
      <c r="J458" s="31" t="str">
        <f>'SET Raw Data'!Q458</f>
        <v>Compliant</v>
      </c>
      <c r="K458" s="31" t="str">
        <f>'SET Raw Data'!T458</f>
        <v>Compliant</v>
      </c>
    </row>
    <row r="459" spans="1:11">
      <c r="A459" s="40" t="str">
        <f t="shared" si="21"/>
        <v>16878GK</v>
      </c>
      <c r="B459" s="31">
        <f>'SET Raw Data'!C459</f>
        <v>9</v>
      </c>
      <c r="C459" s="40" t="str">
        <f t="shared" si="22"/>
        <v>9</v>
      </c>
      <c r="D459" s="31" t="str">
        <f>'SET Raw Data'!D459</f>
        <v>council</v>
      </c>
      <c r="E459" s="31" t="str">
        <f>'SET Raw Data'!E459</f>
        <v>16878</v>
      </c>
      <c r="F459" s="31" t="str">
        <f>'SET Raw Data'!G459</f>
        <v>Grand Knight (501)</v>
      </c>
      <c r="G459" s="40" t="str">
        <f t="shared" si="23"/>
        <v>GK</v>
      </c>
      <c r="H459" s="31" t="str">
        <f>'SET Raw Data'!H459</f>
        <v>WILLIAM V MONTAG</v>
      </c>
      <c r="I459" s="31" t="str">
        <f>'SET Raw Data'!M459</f>
        <v>Compliant</v>
      </c>
      <c r="J459" s="31" t="str">
        <f>'SET Raw Data'!Q459</f>
        <v>n/a</v>
      </c>
      <c r="K459" s="31" t="str">
        <f>'SET Raw Data'!T459</f>
        <v>Compliant</v>
      </c>
    </row>
    <row r="460" spans="1:11">
      <c r="A460" s="40" t="str">
        <f t="shared" si="21"/>
        <v>10510FD</v>
      </c>
      <c r="B460" s="31">
        <f>'SET Raw Data'!C460</f>
        <v>33</v>
      </c>
      <c r="C460" s="40" t="str">
        <f t="shared" si="22"/>
        <v>33</v>
      </c>
      <c r="D460" s="31" t="str">
        <f>'SET Raw Data'!D460</f>
        <v>council</v>
      </c>
      <c r="E460" s="31" t="str">
        <f>'SET Raw Data'!E460</f>
        <v>10510</v>
      </c>
      <c r="F460" s="31" t="str">
        <f>'SET Raw Data'!G460</f>
        <v>Family Director (519)</v>
      </c>
      <c r="G460" s="40" t="str">
        <f t="shared" si="23"/>
        <v>FD</v>
      </c>
      <c r="H460" s="31" t="str">
        <f>'SET Raw Data'!H460</f>
        <v>JOHN W GOEBEL, III</v>
      </c>
      <c r="I460" s="31" t="str">
        <f>'SET Raw Data'!M460</f>
        <v>Non-compliant</v>
      </c>
      <c r="J460" s="31" t="str">
        <f>'SET Raw Data'!Q460</f>
        <v>Compliant</v>
      </c>
      <c r="K460" s="31" t="str">
        <f>'SET Raw Data'!T460</f>
        <v>Non-compliant</v>
      </c>
    </row>
    <row r="461" spans="1:11">
      <c r="A461" s="40" t="str">
        <f t="shared" si="21"/>
        <v>7704CD</v>
      </c>
      <c r="B461" s="31">
        <f>'SET Raw Data'!C461</f>
        <v>38</v>
      </c>
      <c r="C461" s="40" t="str">
        <f t="shared" si="22"/>
        <v>38</v>
      </c>
      <c r="D461" s="31" t="str">
        <f>'SET Raw Data'!D461</f>
        <v>council</v>
      </c>
      <c r="E461" s="31" t="str">
        <f>'SET Raw Data'!E461</f>
        <v>7704</v>
      </c>
      <c r="F461" s="31" t="str">
        <f>'SET Raw Data'!G461</f>
        <v>Community Director (514)</v>
      </c>
      <c r="G461" s="40" t="str">
        <f t="shared" si="23"/>
        <v>CD</v>
      </c>
      <c r="H461" s="31" t="str">
        <f>'SET Raw Data'!H461</f>
        <v>DWAINE J NOVAK</v>
      </c>
      <c r="I461" s="31" t="str">
        <f>'SET Raw Data'!M461</f>
        <v>Compliant</v>
      </c>
      <c r="J461" s="31" t="str">
        <f>'SET Raw Data'!Q461</f>
        <v>Compliant</v>
      </c>
      <c r="K461" s="31" t="str">
        <f>'SET Raw Data'!T461</f>
        <v>Compliant</v>
      </c>
    </row>
    <row r="462" spans="1:11">
      <c r="A462" s="40" t="str">
        <f t="shared" si="21"/>
        <v>701GK</v>
      </c>
      <c r="B462" s="31">
        <f>'SET Raw Data'!C462</f>
        <v>26</v>
      </c>
      <c r="C462" s="40" t="str">
        <f t="shared" si="22"/>
        <v>26</v>
      </c>
      <c r="D462" s="31" t="str">
        <f>'SET Raw Data'!D462</f>
        <v>council</v>
      </c>
      <c r="E462" s="31" t="str">
        <f>'SET Raw Data'!E462</f>
        <v>701</v>
      </c>
      <c r="F462" s="31" t="str">
        <f>'SET Raw Data'!G462</f>
        <v>Grand Knight (501)</v>
      </c>
      <c r="G462" s="40" t="str">
        <f t="shared" si="23"/>
        <v>GK</v>
      </c>
      <c r="H462" s="31" t="str">
        <f>'SET Raw Data'!H462</f>
        <v>DONALD W CLAUSSEN</v>
      </c>
      <c r="I462" s="31" t="str">
        <f>'SET Raw Data'!M462</f>
        <v>Compliant</v>
      </c>
      <c r="J462" s="31" t="str">
        <f>'SET Raw Data'!Q462</f>
        <v>n/a</v>
      </c>
      <c r="K462" s="31" t="str">
        <f>'SET Raw Data'!T462</f>
        <v>Compliant</v>
      </c>
    </row>
    <row r="463" spans="1:11">
      <c r="A463" s="40" t="str">
        <f t="shared" si="21"/>
        <v>6750GK</v>
      </c>
      <c r="B463" s="31">
        <f>'SET Raw Data'!C463</f>
        <v>8</v>
      </c>
      <c r="C463" s="40" t="str">
        <f t="shared" si="22"/>
        <v>8</v>
      </c>
      <c r="D463" s="31" t="str">
        <f>'SET Raw Data'!D463</f>
        <v>council</v>
      </c>
      <c r="E463" s="31" t="str">
        <f>'SET Raw Data'!E463</f>
        <v>6750</v>
      </c>
      <c r="F463" s="31" t="str">
        <f>'SET Raw Data'!G463</f>
        <v>Grand Knight (501)</v>
      </c>
      <c r="G463" s="40" t="str">
        <f t="shared" si="23"/>
        <v>GK</v>
      </c>
      <c r="H463" s="31" t="str">
        <f>'SET Raw Data'!H463</f>
        <v>BRANDON A SPECKMANN</v>
      </c>
      <c r="I463" s="31" t="str">
        <f>'SET Raw Data'!M463</f>
        <v>Compliant</v>
      </c>
      <c r="J463" s="31" t="str">
        <f>'SET Raw Data'!Q463</f>
        <v>n/a</v>
      </c>
      <c r="K463" s="31" t="str">
        <f>'SET Raw Data'!T463</f>
        <v>Compliant</v>
      </c>
    </row>
    <row r="464" spans="1:11">
      <c r="A464" s="40" t="str">
        <f t="shared" si="21"/>
        <v>13015PD</v>
      </c>
      <c r="B464" s="31">
        <f>'SET Raw Data'!C464</f>
        <v>9</v>
      </c>
      <c r="C464" s="40" t="str">
        <f t="shared" si="22"/>
        <v>9</v>
      </c>
      <c r="D464" s="31" t="str">
        <f>'SET Raw Data'!D464</f>
        <v>council</v>
      </c>
      <c r="E464" s="31" t="str">
        <f>'SET Raw Data'!E464</f>
        <v>13015</v>
      </c>
      <c r="F464" s="31" t="str">
        <f>'SET Raw Data'!G464</f>
        <v>Program Director (511)</v>
      </c>
      <c r="G464" s="40" t="str">
        <f t="shared" si="23"/>
        <v>PD</v>
      </c>
      <c r="H464" s="31" t="str">
        <f>'SET Raw Data'!H464</f>
        <v>BRENDAN  KENNEY</v>
      </c>
      <c r="I464" s="31" t="str">
        <f>'SET Raw Data'!M464</f>
        <v>Non-compliant</v>
      </c>
      <c r="J464" s="31" t="str">
        <f>'SET Raw Data'!Q464</f>
        <v>n/a</v>
      </c>
      <c r="K464" s="31" t="str">
        <f>'SET Raw Data'!T464</f>
        <v>Non-compliant</v>
      </c>
    </row>
    <row r="465" spans="1:11">
      <c r="A465" s="40" t="str">
        <f t="shared" si="21"/>
        <v>14914FD</v>
      </c>
      <c r="B465" s="31">
        <f>'SET Raw Data'!C465</f>
        <v>34</v>
      </c>
      <c r="C465" s="40" t="str">
        <f t="shared" si="22"/>
        <v>34</v>
      </c>
      <c r="D465" s="31" t="str">
        <f>'SET Raw Data'!D465</f>
        <v>council</v>
      </c>
      <c r="E465" s="31" t="str">
        <f>'SET Raw Data'!E465</f>
        <v>14914</v>
      </c>
      <c r="F465" s="31" t="str">
        <f>'SET Raw Data'!G465</f>
        <v>Family Director (519)</v>
      </c>
      <c r="G465" s="40" t="str">
        <f t="shared" si="23"/>
        <v>FD</v>
      </c>
      <c r="H465" s="31" t="str">
        <f>'SET Raw Data'!H465</f>
        <v>ZACHARY R POWERS</v>
      </c>
      <c r="I465" s="31" t="str">
        <f>'SET Raw Data'!M465</f>
        <v>Non-compliant</v>
      </c>
      <c r="J465" s="31" t="str">
        <f>'SET Raw Data'!Q465</f>
        <v>Non-Compliant</v>
      </c>
      <c r="K465" s="31" t="str">
        <f>'SET Raw Data'!T465</f>
        <v>Non-compliant</v>
      </c>
    </row>
    <row r="466" spans="1:11">
      <c r="A466" s="40" t="str">
        <f t="shared" si="21"/>
        <v>NEState</v>
      </c>
      <c r="B466" s="31" t="str">
        <f>'SET Raw Data'!C466</f>
        <v>n/a</v>
      </c>
      <c r="C466" s="40" t="str">
        <f t="shared" si="22"/>
        <v>/a</v>
      </c>
      <c r="D466" s="31" t="str">
        <f>'SET Raw Data'!D466</f>
        <v>jurisdiction</v>
      </c>
      <c r="E466" s="31" t="str">
        <f>'SET Raw Data'!E466</f>
        <v>NE</v>
      </c>
      <c r="F466" s="31" t="str">
        <f>'SET Raw Data'!G466</f>
        <v>Family Director (314)</v>
      </c>
      <c r="G466" s="40" t="str">
        <f t="shared" si="23"/>
        <v>State</v>
      </c>
      <c r="H466" s="31" t="str">
        <f>'SET Raw Data'!H466</f>
        <v>MICHAEL P ESSELSTEIN</v>
      </c>
      <c r="I466" s="31" t="str">
        <f>'SET Raw Data'!M466</f>
        <v>Compliant</v>
      </c>
      <c r="J466" s="31" t="str">
        <f>'SET Raw Data'!Q466</f>
        <v>Compliant</v>
      </c>
      <c r="K466" s="31" t="str">
        <f>'SET Raw Data'!T466</f>
        <v>Compliant</v>
      </c>
    </row>
    <row r="467" spans="1:11">
      <c r="A467" s="40" t="str">
        <f t="shared" si="21"/>
        <v>NEState</v>
      </c>
      <c r="B467" s="31" t="str">
        <f>'SET Raw Data'!C467</f>
        <v>n/a</v>
      </c>
      <c r="C467" s="40" t="str">
        <f t="shared" si="22"/>
        <v>/a</v>
      </c>
      <c r="D467" s="31" t="str">
        <f>'SET Raw Data'!D467</f>
        <v>jurisdiction</v>
      </c>
      <c r="E467" s="31" t="str">
        <f>'SET Raw Data'!E467</f>
        <v>NE</v>
      </c>
      <c r="F467" s="31" t="str">
        <f>'SET Raw Data'!G467</f>
        <v>Youth Director (315)</v>
      </c>
      <c r="G467" s="40" t="str">
        <f t="shared" si="23"/>
        <v>State</v>
      </c>
      <c r="H467" s="31" t="str">
        <f>'SET Raw Data'!H467</f>
        <v>GARY W GROTELUSCHEN</v>
      </c>
      <c r="I467" s="31" t="str">
        <f>'SET Raw Data'!M467</f>
        <v>Compliant</v>
      </c>
      <c r="J467" s="31" t="str">
        <f>'SET Raw Data'!Q467</f>
        <v>Compliant</v>
      </c>
      <c r="K467" s="31" t="str">
        <f>'SET Raw Data'!T467</f>
        <v>Compliant</v>
      </c>
    </row>
    <row r="468" spans="1:11">
      <c r="A468" s="40" t="str">
        <f t="shared" si="21"/>
        <v>10895PD</v>
      </c>
      <c r="B468" s="31">
        <f>'SET Raw Data'!C468</f>
        <v>3</v>
      </c>
      <c r="C468" s="40" t="str">
        <f t="shared" si="22"/>
        <v>3</v>
      </c>
      <c r="D468" s="31" t="str">
        <f>'SET Raw Data'!D468</f>
        <v>council</v>
      </c>
      <c r="E468" s="31" t="str">
        <f>'SET Raw Data'!E468</f>
        <v>10895</v>
      </c>
      <c r="F468" s="31" t="str">
        <f>'SET Raw Data'!G468</f>
        <v>Program Director (511)</v>
      </c>
      <c r="G468" s="40" t="str">
        <f t="shared" si="23"/>
        <v>PD</v>
      </c>
      <c r="H468" s="31" t="str">
        <f>'SET Raw Data'!H468</f>
        <v>DOUGLAS J POWELL</v>
      </c>
      <c r="I468" s="31" t="str">
        <f>'SET Raw Data'!M468</f>
        <v>Compliant</v>
      </c>
      <c r="J468" s="31" t="str">
        <f>'SET Raw Data'!Q468</f>
        <v>n/a</v>
      </c>
      <c r="K468" s="31" t="str">
        <f>'SET Raw Data'!T468</f>
        <v>Compliant</v>
      </c>
    </row>
    <row r="469" spans="1:11">
      <c r="A469" s="40" t="str">
        <f t="shared" si="21"/>
        <v>16680FD</v>
      </c>
      <c r="B469" s="31">
        <f>'SET Raw Data'!C469</f>
        <v>5</v>
      </c>
      <c r="C469" s="40" t="str">
        <f t="shared" si="22"/>
        <v>5</v>
      </c>
      <c r="D469" s="31" t="str">
        <f>'SET Raw Data'!D469</f>
        <v>council</v>
      </c>
      <c r="E469" s="31" t="str">
        <f>'SET Raw Data'!E469</f>
        <v>16680</v>
      </c>
      <c r="F469" s="31" t="str">
        <f>'SET Raw Data'!G469</f>
        <v>Family Director (519)</v>
      </c>
      <c r="G469" s="40" t="str">
        <f t="shared" si="23"/>
        <v>FD</v>
      </c>
      <c r="H469" s="31" t="str">
        <f>'SET Raw Data'!H469</f>
        <v>BENJAMIN  LAUTENSCHLAGER</v>
      </c>
      <c r="I469" s="31" t="str">
        <f>'SET Raw Data'!M469</f>
        <v>2026-10-18</v>
      </c>
      <c r="J469" s="31" t="str">
        <f>'SET Raw Data'!Q469</f>
        <v>2026-10-18</v>
      </c>
      <c r="K469" s="31" t="str">
        <f>'SET Raw Data'!T469</f>
        <v>Pending</v>
      </c>
    </row>
    <row r="470" spans="1:11">
      <c r="A470" s="40" t="str">
        <f t="shared" si="21"/>
        <v>6750FD</v>
      </c>
      <c r="B470" s="31">
        <f>'SET Raw Data'!C470</f>
        <v>8</v>
      </c>
      <c r="C470" s="40" t="str">
        <f t="shared" si="22"/>
        <v>8</v>
      </c>
      <c r="D470" s="31" t="str">
        <f>'SET Raw Data'!D470</f>
        <v>council</v>
      </c>
      <c r="E470" s="31" t="str">
        <f>'SET Raw Data'!E470</f>
        <v>6750</v>
      </c>
      <c r="F470" s="31" t="str">
        <f>'SET Raw Data'!G470</f>
        <v>Family Director (519)</v>
      </c>
      <c r="G470" s="40" t="str">
        <f t="shared" si="23"/>
        <v>FD</v>
      </c>
      <c r="H470" s="31" t="str">
        <f>'SET Raw Data'!H470</f>
        <v>TIMOTHY J SISCO</v>
      </c>
      <c r="I470" s="31" t="str">
        <f>'SET Raw Data'!M470</f>
        <v>Non-compliant</v>
      </c>
      <c r="J470" s="31" t="str">
        <f>'SET Raw Data'!Q470</f>
        <v>Compliant</v>
      </c>
      <c r="K470" s="31" t="str">
        <f>'SET Raw Data'!T470</f>
        <v>Non-compliant</v>
      </c>
    </row>
    <row r="471" spans="1:11">
      <c r="A471" s="40" t="str">
        <f t="shared" si="21"/>
        <v>1497PD</v>
      </c>
      <c r="B471" s="31">
        <f>'SET Raw Data'!C471</f>
        <v>13</v>
      </c>
      <c r="C471" s="40" t="str">
        <f t="shared" si="22"/>
        <v>13</v>
      </c>
      <c r="D471" s="31" t="str">
        <f>'SET Raw Data'!D471</f>
        <v>council</v>
      </c>
      <c r="E471" s="31" t="str">
        <f>'SET Raw Data'!E471</f>
        <v>1497</v>
      </c>
      <c r="F471" s="31" t="str">
        <f>'SET Raw Data'!G471</f>
        <v>Program Director (511)</v>
      </c>
      <c r="G471" s="40" t="str">
        <f t="shared" si="23"/>
        <v>PD</v>
      </c>
      <c r="H471" s="31" t="str">
        <f>'SET Raw Data'!H471</f>
        <v>ALAN J ATKINSON</v>
      </c>
      <c r="I471" s="31" t="str">
        <f>'SET Raw Data'!M471</f>
        <v>Compliant</v>
      </c>
      <c r="J471" s="31" t="str">
        <f>'SET Raw Data'!Q471</f>
        <v>n/a</v>
      </c>
      <c r="K471" s="31" t="str">
        <f>'SET Raw Data'!T471</f>
        <v>Compliant</v>
      </c>
    </row>
    <row r="472" spans="1:11">
      <c r="A472" s="40" t="str">
        <f t="shared" si="21"/>
        <v>13956PD</v>
      </c>
      <c r="B472" s="31">
        <f>'SET Raw Data'!C472</f>
        <v>1</v>
      </c>
      <c r="C472" s="40" t="str">
        <f t="shared" si="22"/>
        <v>1</v>
      </c>
      <c r="D472" s="31" t="str">
        <f>'SET Raw Data'!D472</f>
        <v>council</v>
      </c>
      <c r="E472" s="31" t="str">
        <f>'SET Raw Data'!E472</f>
        <v>13956</v>
      </c>
      <c r="F472" s="31" t="str">
        <f>'SET Raw Data'!G472</f>
        <v>Program Director (511)</v>
      </c>
      <c r="G472" s="40" t="str">
        <f t="shared" si="23"/>
        <v>PD</v>
      </c>
      <c r="H472" s="31" t="str">
        <f>'SET Raw Data'!H472</f>
        <v>JEREMY A BOWERS</v>
      </c>
      <c r="I472" s="31" t="str">
        <f>'SET Raw Data'!M472</f>
        <v>Compliant</v>
      </c>
      <c r="J472" s="31" t="str">
        <f>'SET Raw Data'!Q472</f>
        <v>n/a</v>
      </c>
      <c r="K472" s="31" t="str">
        <f>'SET Raw Data'!T472</f>
        <v>Compliant</v>
      </c>
    </row>
    <row r="473" spans="1:11">
      <c r="A473" s="40" t="str">
        <f t="shared" si="21"/>
        <v>8469CD</v>
      </c>
      <c r="B473" s="31">
        <f>'SET Raw Data'!C473</f>
        <v>12</v>
      </c>
      <c r="C473" s="40" t="str">
        <f t="shared" si="22"/>
        <v>12</v>
      </c>
      <c r="D473" s="31" t="str">
        <f>'SET Raw Data'!D473</f>
        <v>council</v>
      </c>
      <c r="E473" s="31" t="str">
        <f>'SET Raw Data'!E473</f>
        <v>8469</v>
      </c>
      <c r="F473" s="31" t="str">
        <f>'SET Raw Data'!G473</f>
        <v>Community Director (514)</v>
      </c>
      <c r="G473" s="40" t="str">
        <f t="shared" si="23"/>
        <v>CD</v>
      </c>
      <c r="H473" s="31" t="str">
        <f>'SET Raw Data'!H473</f>
        <v>JESSE A HINES</v>
      </c>
      <c r="I473" s="31" t="str">
        <f>'SET Raw Data'!M473</f>
        <v>Compliant</v>
      </c>
      <c r="J473" s="31" t="str">
        <f>'SET Raw Data'!Q473</f>
        <v>Compliant</v>
      </c>
      <c r="K473" s="31" t="str">
        <f>'SET Raw Data'!T473</f>
        <v>Compliant</v>
      </c>
    </row>
    <row r="474" spans="1:11">
      <c r="A474" s="40" t="str">
        <f t="shared" si="21"/>
        <v>16680GK</v>
      </c>
      <c r="B474" s="31">
        <f>'SET Raw Data'!C474</f>
        <v>5</v>
      </c>
      <c r="C474" s="40" t="str">
        <f t="shared" si="22"/>
        <v>5</v>
      </c>
      <c r="D474" s="31" t="str">
        <f>'SET Raw Data'!D474</f>
        <v>council</v>
      </c>
      <c r="E474" s="31" t="str">
        <f>'SET Raw Data'!E474</f>
        <v>16680</v>
      </c>
      <c r="F474" s="31" t="str">
        <f>'SET Raw Data'!G474</f>
        <v>Grand Knight (501)</v>
      </c>
      <c r="G474" s="40" t="str">
        <f t="shared" si="23"/>
        <v>GK</v>
      </c>
      <c r="H474" s="31" t="str">
        <f>'SET Raw Data'!H474</f>
        <v>THOMAS  MELLIGER</v>
      </c>
      <c r="I474" s="31" t="str">
        <f>'SET Raw Data'!M474</f>
        <v>Compliant</v>
      </c>
      <c r="J474" s="31" t="str">
        <f>'SET Raw Data'!Q474</f>
        <v>n/a</v>
      </c>
      <c r="K474" s="31" t="str">
        <f>'SET Raw Data'!T474</f>
        <v>Compliant</v>
      </c>
    </row>
    <row r="475" spans="1:11">
      <c r="A475" s="40" t="str">
        <f t="shared" si="21"/>
        <v>14070PD</v>
      </c>
      <c r="B475" s="31">
        <f>'SET Raw Data'!C475</f>
        <v>11</v>
      </c>
      <c r="C475" s="40" t="str">
        <f t="shared" si="22"/>
        <v>11</v>
      </c>
      <c r="D475" s="31" t="str">
        <f>'SET Raw Data'!D475</f>
        <v>council</v>
      </c>
      <c r="E475" s="31" t="str">
        <f>'SET Raw Data'!E475</f>
        <v>14070</v>
      </c>
      <c r="F475" s="31" t="str">
        <f>'SET Raw Data'!G475</f>
        <v>Program Director (511)</v>
      </c>
      <c r="G475" s="40" t="str">
        <f t="shared" si="23"/>
        <v>PD</v>
      </c>
      <c r="H475" s="31" t="str">
        <f>'SET Raw Data'!H475</f>
        <v>JOHNATHAN L HAAG</v>
      </c>
      <c r="I475" s="31" t="str">
        <f>'SET Raw Data'!M475</f>
        <v>Compliant</v>
      </c>
      <c r="J475" s="31" t="str">
        <f>'SET Raw Data'!Q475</f>
        <v>n/a</v>
      </c>
      <c r="K475" s="31" t="str">
        <f>'SET Raw Data'!T475</f>
        <v>Compliant</v>
      </c>
    </row>
    <row r="476" spans="1:11">
      <c r="A476" s="40" t="str">
        <f t="shared" si="21"/>
        <v>2411FD</v>
      </c>
      <c r="B476" s="31">
        <f>'SET Raw Data'!C476</f>
        <v>18</v>
      </c>
      <c r="C476" s="40" t="str">
        <f t="shared" si="22"/>
        <v>18</v>
      </c>
      <c r="D476" s="31" t="str">
        <f>'SET Raw Data'!D476</f>
        <v>council</v>
      </c>
      <c r="E476" s="31" t="str">
        <f>'SET Raw Data'!E476</f>
        <v>2411</v>
      </c>
      <c r="F476" s="31" t="str">
        <f>'SET Raw Data'!G476</f>
        <v>Family Director (519)</v>
      </c>
      <c r="G476" s="40" t="str">
        <f t="shared" si="23"/>
        <v>FD</v>
      </c>
      <c r="H476" s="31" t="str">
        <f>'SET Raw Data'!H476</f>
        <v>STEVEN L KERKMAN</v>
      </c>
      <c r="I476" s="31" t="str">
        <f>'SET Raw Data'!M476</f>
        <v>Compliant</v>
      </c>
      <c r="J476" s="31" t="str">
        <f>'SET Raw Data'!Q476</f>
        <v>Compliant</v>
      </c>
      <c r="K476" s="31" t="str">
        <f>'SET Raw Data'!T476</f>
        <v>Compliant</v>
      </c>
    </row>
    <row r="477" spans="1:11">
      <c r="A477" s="40" t="str">
        <f t="shared" si="21"/>
        <v>10965CD</v>
      </c>
      <c r="B477" s="31">
        <f>'SET Raw Data'!C477</f>
        <v>34</v>
      </c>
      <c r="C477" s="40" t="str">
        <f t="shared" si="22"/>
        <v>34</v>
      </c>
      <c r="D477" s="31" t="str">
        <f>'SET Raw Data'!D477</f>
        <v>council</v>
      </c>
      <c r="E477" s="31" t="str">
        <f>'SET Raw Data'!E477</f>
        <v>10965</v>
      </c>
      <c r="F477" s="31" t="str">
        <f>'SET Raw Data'!G477</f>
        <v>Community Director (514)</v>
      </c>
      <c r="G477" s="40" t="str">
        <f t="shared" si="23"/>
        <v>CD</v>
      </c>
      <c r="H477" s="31" t="str">
        <f>'SET Raw Data'!H477</f>
        <v>THOMAS D HANSEN</v>
      </c>
      <c r="I477" s="31" t="str">
        <f>'SET Raw Data'!M477</f>
        <v>Compliant</v>
      </c>
      <c r="J477" s="31" t="str">
        <f>'SET Raw Data'!Q477</f>
        <v>Compliant</v>
      </c>
      <c r="K477" s="31" t="str">
        <f>'SET Raw Data'!T477</f>
        <v>Compliant</v>
      </c>
    </row>
    <row r="478" spans="1:11">
      <c r="A478" s="40" t="str">
        <f t="shared" si="21"/>
        <v>11280GK</v>
      </c>
      <c r="B478" s="31">
        <f>'SET Raw Data'!C478</f>
        <v>10</v>
      </c>
      <c r="C478" s="40" t="str">
        <f t="shared" si="22"/>
        <v>10</v>
      </c>
      <c r="D478" s="31" t="str">
        <f>'SET Raw Data'!D478</f>
        <v>council</v>
      </c>
      <c r="E478" s="31" t="str">
        <f>'SET Raw Data'!E478</f>
        <v>11280</v>
      </c>
      <c r="F478" s="31" t="str">
        <f>'SET Raw Data'!G478</f>
        <v>Grand Knight (501)</v>
      </c>
      <c r="G478" s="40" t="str">
        <f t="shared" si="23"/>
        <v>GK</v>
      </c>
      <c r="H478" s="31" t="str">
        <f>'SET Raw Data'!H478</f>
        <v>BRADY W WETZEL</v>
      </c>
      <c r="I478" s="31" t="str">
        <f>'SET Raw Data'!M478</f>
        <v>Non-compliant</v>
      </c>
      <c r="J478" s="31" t="str">
        <f>'SET Raw Data'!Q478</f>
        <v>n/a</v>
      </c>
      <c r="K478" s="31" t="str">
        <f>'SET Raw Data'!T478</f>
        <v>Non-compliant</v>
      </c>
    </row>
    <row r="479" spans="1:11">
      <c r="A479" s="40" t="str">
        <f t="shared" si="21"/>
        <v>1794GK</v>
      </c>
      <c r="B479" s="31">
        <f>'SET Raw Data'!C479</f>
        <v>18</v>
      </c>
      <c r="C479" s="40" t="str">
        <f t="shared" si="22"/>
        <v>18</v>
      </c>
      <c r="D479" s="31" t="str">
        <f>'SET Raw Data'!D479</f>
        <v>council</v>
      </c>
      <c r="E479" s="31" t="str">
        <f>'SET Raw Data'!E479</f>
        <v>1794</v>
      </c>
      <c r="F479" s="31" t="str">
        <f>'SET Raw Data'!G479</f>
        <v>Grand Knight (501)</v>
      </c>
      <c r="G479" s="40" t="str">
        <f t="shared" si="23"/>
        <v>GK</v>
      </c>
      <c r="H479" s="31" t="str">
        <f>'SET Raw Data'!H479</f>
        <v>RANDY K PREISTER</v>
      </c>
      <c r="I479" s="31" t="str">
        <f>'SET Raw Data'!M479</f>
        <v>Compliant</v>
      </c>
      <c r="J479" s="31" t="str">
        <f>'SET Raw Data'!Q479</f>
        <v>n/a</v>
      </c>
      <c r="K479" s="31" t="str">
        <f>'SET Raw Data'!T479</f>
        <v>Compliant</v>
      </c>
    </row>
    <row r="480" spans="1:11">
      <c r="A480" s="40" t="str">
        <f t="shared" si="21"/>
        <v>5315FD</v>
      </c>
      <c r="B480" s="31">
        <f>'SET Raw Data'!C480</f>
        <v>28</v>
      </c>
      <c r="C480" s="40" t="str">
        <f t="shared" si="22"/>
        <v>28</v>
      </c>
      <c r="D480" s="31" t="str">
        <f>'SET Raw Data'!D480</f>
        <v>council</v>
      </c>
      <c r="E480" s="31" t="str">
        <f>'SET Raw Data'!E480</f>
        <v>5315</v>
      </c>
      <c r="F480" s="31" t="str">
        <f>'SET Raw Data'!G480</f>
        <v>Family Director (519)</v>
      </c>
      <c r="G480" s="40" t="str">
        <f t="shared" si="23"/>
        <v>FD</v>
      </c>
      <c r="H480" s="31" t="str">
        <f>'SET Raw Data'!H480</f>
        <v>STEVEN J COTE</v>
      </c>
      <c r="I480" s="31" t="str">
        <f>'SET Raw Data'!M480</f>
        <v>2026-10-13</v>
      </c>
      <c r="J480" s="31" t="str">
        <f>'SET Raw Data'!Q480</f>
        <v>2026-10-13</v>
      </c>
      <c r="K480" s="31" t="str">
        <f>'SET Raw Data'!T480</f>
        <v>Pending</v>
      </c>
    </row>
    <row r="481" spans="1:11">
      <c r="A481" s="40" t="str">
        <f t="shared" si="21"/>
        <v>10965PD</v>
      </c>
      <c r="B481" s="31">
        <f>'SET Raw Data'!C481</f>
        <v>34</v>
      </c>
      <c r="C481" s="40" t="str">
        <f t="shared" si="22"/>
        <v>34</v>
      </c>
      <c r="D481" s="31" t="str">
        <f>'SET Raw Data'!D481</f>
        <v>council</v>
      </c>
      <c r="E481" s="31" t="str">
        <f>'SET Raw Data'!E481</f>
        <v>10965</v>
      </c>
      <c r="F481" s="31" t="str">
        <f>'SET Raw Data'!G481</f>
        <v>Program Director (511)</v>
      </c>
      <c r="G481" s="40" t="str">
        <f t="shared" si="23"/>
        <v>PD</v>
      </c>
      <c r="H481" s="31" t="str">
        <f>'SET Raw Data'!H481</f>
        <v>JOSEPH B FROM</v>
      </c>
      <c r="I481" s="31" t="str">
        <f>'SET Raw Data'!M481</f>
        <v>Compliant</v>
      </c>
      <c r="J481" s="31" t="str">
        <f>'SET Raw Data'!Q481</f>
        <v>n/a</v>
      </c>
      <c r="K481" s="31" t="str">
        <f>'SET Raw Data'!T481</f>
        <v>Compliant</v>
      </c>
    </row>
    <row r="482" spans="1:11">
      <c r="A482" s="40" t="str">
        <f t="shared" si="21"/>
        <v>11700PD</v>
      </c>
      <c r="B482" s="31">
        <f>'SET Raw Data'!C482</f>
        <v>2</v>
      </c>
      <c r="C482" s="40" t="str">
        <f t="shared" si="22"/>
        <v>2</v>
      </c>
      <c r="D482" s="31" t="str">
        <f>'SET Raw Data'!D482</f>
        <v>council</v>
      </c>
      <c r="E482" s="31" t="str">
        <f>'SET Raw Data'!E482</f>
        <v>11700</v>
      </c>
      <c r="F482" s="31" t="str">
        <f>'SET Raw Data'!G482</f>
        <v>Program Director (511)</v>
      </c>
      <c r="G482" s="40" t="str">
        <f t="shared" si="23"/>
        <v>PD</v>
      </c>
      <c r="H482" s="31" t="str">
        <f>'SET Raw Data'!H482</f>
        <v>JAMES P DOUGHERTY</v>
      </c>
      <c r="I482" s="31" t="str">
        <f>'SET Raw Data'!M482</f>
        <v>2026-09-22</v>
      </c>
      <c r="J482" s="31" t="str">
        <f>'SET Raw Data'!Q482</f>
        <v>n/a</v>
      </c>
      <c r="K482" s="31" t="str">
        <f>'SET Raw Data'!T482</f>
        <v>Pending</v>
      </c>
    </row>
    <row r="483" spans="1:11">
      <c r="A483" s="40" t="str">
        <f t="shared" si="21"/>
        <v>7966FD</v>
      </c>
      <c r="B483" s="31">
        <f>'SET Raw Data'!C483</f>
        <v>38</v>
      </c>
      <c r="C483" s="40" t="str">
        <f t="shared" si="22"/>
        <v>38</v>
      </c>
      <c r="D483" s="31" t="str">
        <f>'SET Raw Data'!D483</f>
        <v>council</v>
      </c>
      <c r="E483" s="31" t="str">
        <f>'SET Raw Data'!E483</f>
        <v>7966</v>
      </c>
      <c r="F483" s="31" t="str">
        <f>'SET Raw Data'!G483</f>
        <v>Family Director (519)</v>
      </c>
      <c r="G483" s="40" t="str">
        <f t="shared" si="23"/>
        <v>FD</v>
      </c>
      <c r="H483" s="31" t="str">
        <f>'SET Raw Data'!H483</f>
        <v>ROBERT E VLCAN</v>
      </c>
      <c r="I483" s="31" t="str">
        <f>'SET Raw Data'!M483</f>
        <v>Compliant</v>
      </c>
      <c r="J483" s="31" t="str">
        <f>'SET Raw Data'!Q483</f>
        <v>Compliant</v>
      </c>
      <c r="K483" s="31" t="str">
        <f>'SET Raw Data'!T483</f>
        <v>Compliant</v>
      </c>
    </row>
    <row r="484" spans="1:11">
      <c r="A484" s="40" t="str">
        <f t="shared" si="21"/>
        <v>8469GK</v>
      </c>
      <c r="B484" s="31">
        <f>'SET Raw Data'!C484</f>
        <v>12</v>
      </c>
      <c r="C484" s="40" t="str">
        <f t="shared" si="22"/>
        <v>12</v>
      </c>
      <c r="D484" s="31" t="str">
        <f>'SET Raw Data'!D484</f>
        <v>council</v>
      </c>
      <c r="E484" s="31" t="str">
        <f>'SET Raw Data'!E484</f>
        <v>8469</v>
      </c>
      <c r="F484" s="31" t="str">
        <f>'SET Raw Data'!G484</f>
        <v>Grand Knight (501)</v>
      </c>
      <c r="G484" s="40" t="str">
        <f t="shared" si="23"/>
        <v>GK</v>
      </c>
      <c r="H484" s="31" t="str">
        <f>'SET Raw Data'!H484</f>
        <v>GERALD H RIGHTER</v>
      </c>
      <c r="I484" s="31" t="str">
        <f>'SET Raw Data'!M484</f>
        <v>Compliant</v>
      </c>
      <c r="J484" s="31" t="str">
        <f>'SET Raw Data'!Q484</f>
        <v>n/a</v>
      </c>
      <c r="K484" s="31" t="str">
        <f>'SET Raw Data'!T484</f>
        <v>Pending</v>
      </c>
    </row>
    <row r="485" spans="1:11">
      <c r="A485" s="40" t="str">
        <f t="shared" si="21"/>
        <v>1918CD</v>
      </c>
      <c r="B485" s="31">
        <f>'SET Raw Data'!C485</f>
        <v>25</v>
      </c>
      <c r="C485" s="40" t="str">
        <f t="shared" si="22"/>
        <v>25</v>
      </c>
      <c r="D485" s="31" t="str">
        <f>'SET Raw Data'!D485</f>
        <v>council</v>
      </c>
      <c r="E485" s="31" t="str">
        <f>'SET Raw Data'!E485</f>
        <v>1918</v>
      </c>
      <c r="F485" s="31" t="str">
        <f>'SET Raw Data'!G485</f>
        <v>Community Director (514)</v>
      </c>
      <c r="G485" s="40" t="str">
        <f t="shared" si="23"/>
        <v>CD</v>
      </c>
      <c r="H485" s="31" t="str">
        <f>'SET Raw Data'!H485</f>
        <v>JOSEPH A LUKASIEWICZ</v>
      </c>
      <c r="I485" s="31" t="str">
        <f>'SET Raw Data'!M485</f>
        <v>Non-compliant</v>
      </c>
      <c r="J485" s="31" t="str">
        <f>'SET Raw Data'!Q485</f>
        <v>Non-Compliant</v>
      </c>
      <c r="K485" s="31" t="str">
        <f>'SET Raw Data'!T485</f>
        <v>Non-compliant</v>
      </c>
    </row>
    <row r="486" spans="1:11">
      <c r="A486" s="40" t="str">
        <f t="shared" si="21"/>
        <v>11810CD</v>
      </c>
      <c r="B486" s="31">
        <f>'SET Raw Data'!C486</f>
        <v>41</v>
      </c>
      <c r="C486" s="40" t="str">
        <f t="shared" si="22"/>
        <v>41</v>
      </c>
      <c r="D486" s="31" t="str">
        <f>'SET Raw Data'!D486</f>
        <v>council</v>
      </c>
      <c r="E486" s="31" t="str">
        <f>'SET Raw Data'!E486</f>
        <v>11810</v>
      </c>
      <c r="F486" s="31" t="str">
        <f>'SET Raw Data'!G486</f>
        <v>Community Director (514)</v>
      </c>
      <c r="G486" s="40" t="str">
        <f t="shared" si="23"/>
        <v>CD</v>
      </c>
      <c r="H486" s="31" t="str">
        <f>'SET Raw Data'!H486</f>
        <v>RANDALL J BOWDER</v>
      </c>
      <c r="I486" s="31" t="str">
        <f>'SET Raw Data'!M486</f>
        <v>2026-10-12</v>
      </c>
      <c r="J486" s="31" t="str">
        <f>'SET Raw Data'!Q486</f>
        <v>2026-10-12</v>
      </c>
      <c r="K486" s="31" t="str">
        <f>'SET Raw Data'!T486</f>
        <v>Pending</v>
      </c>
    </row>
    <row r="487" spans="1:11">
      <c r="A487" s="40" t="str">
        <f t="shared" si="21"/>
        <v>1233PD</v>
      </c>
      <c r="B487" s="31">
        <f>'SET Raw Data'!C487</f>
        <v>16</v>
      </c>
      <c r="C487" s="40" t="str">
        <f t="shared" si="22"/>
        <v>16</v>
      </c>
      <c r="D487" s="31" t="str">
        <f>'SET Raw Data'!D487</f>
        <v>council</v>
      </c>
      <c r="E487" s="31" t="str">
        <f>'SET Raw Data'!E487</f>
        <v>1233</v>
      </c>
      <c r="F487" s="31" t="str">
        <f>'SET Raw Data'!G487</f>
        <v>Program Director (511)</v>
      </c>
      <c r="G487" s="40" t="str">
        <f t="shared" si="23"/>
        <v>PD</v>
      </c>
      <c r="H487" s="31" t="str">
        <f>'SET Raw Data'!H487</f>
        <v>REGGIE A HOCHSTEIN</v>
      </c>
      <c r="I487" s="31" t="str">
        <f>'SET Raw Data'!M487</f>
        <v>2026-10-24</v>
      </c>
      <c r="J487" s="31" t="str">
        <f>'SET Raw Data'!Q487</f>
        <v>n/a</v>
      </c>
      <c r="K487" s="31" t="str">
        <f>'SET Raw Data'!T487</f>
        <v>Pending</v>
      </c>
    </row>
    <row r="488" spans="1:11">
      <c r="A488" s="40" t="str">
        <f t="shared" si="21"/>
        <v>8889GK</v>
      </c>
      <c r="B488" s="31">
        <f>'SET Raw Data'!C488</f>
        <v>37</v>
      </c>
      <c r="C488" s="40" t="str">
        <f t="shared" si="22"/>
        <v>37</v>
      </c>
      <c r="D488" s="31" t="str">
        <f>'SET Raw Data'!D488</f>
        <v>council</v>
      </c>
      <c r="E488" s="31" t="str">
        <f>'SET Raw Data'!E488</f>
        <v>8889</v>
      </c>
      <c r="F488" s="31" t="str">
        <f>'SET Raw Data'!G488</f>
        <v>Grand Knight (501)</v>
      </c>
      <c r="G488" s="40" t="str">
        <f t="shared" si="23"/>
        <v>GK</v>
      </c>
      <c r="H488" s="31" t="str">
        <f>'SET Raw Data'!H488</f>
        <v>ROSS J JANAK</v>
      </c>
      <c r="I488" s="31" t="str">
        <f>'SET Raw Data'!M488</f>
        <v>Compliant</v>
      </c>
      <c r="J488" s="31" t="str">
        <f>'SET Raw Data'!Q488</f>
        <v>n/a</v>
      </c>
      <c r="K488" s="31" t="str">
        <f>'SET Raw Data'!T488</f>
        <v>Compliant</v>
      </c>
    </row>
    <row r="489" spans="1:11">
      <c r="A489" s="40" t="str">
        <f t="shared" si="21"/>
        <v>3736FD</v>
      </c>
      <c r="B489" s="31">
        <f>'SET Raw Data'!C489</f>
        <v>13</v>
      </c>
      <c r="C489" s="40" t="str">
        <f t="shared" si="22"/>
        <v>13</v>
      </c>
      <c r="D489" s="31" t="str">
        <f>'SET Raw Data'!D489</f>
        <v>council</v>
      </c>
      <c r="E489" s="31" t="str">
        <f>'SET Raw Data'!E489</f>
        <v>3736</v>
      </c>
      <c r="F489" s="31" t="str">
        <f>'SET Raw Data'!G489</f>
        <v>Family Director (519)</v>
      </c>
      <c r="G489" s="40" t="str">
        <f t="shared" si="23"/>
        <v>FD</v>
      </c>
      <c r="H489" s="31" t="str">
        <f>'SET Raw Data'!H489</f>
        <v>RICHARD J MEHAFFEY</v>
      </c>
      <c r="I489" s="31" t="str">
        <f>'SET Raw Data'!M489</f>
        <v>Compliant</v>
      </c>
      <c r="J489" s="31" t="str">
        <f>'SET Raw Data'!Q489</f>
        <v>Compliant</v>
      </c>
      <c r="K489" s="31" t="str">
        <f>'SET Raw Data'!T489</f>
        <v>Compliant</v>
      </c>
    </row>
    <row r="490" spans="1:11">
      <c r="A490" s="40" t="str">
        <f t="shared" si="21"/>
        <v>10506CD</v>
      </c>
      <c r="B490" s="31">
        <f>'SET Raw Data'!C490</f>
        <v>28</v>
      </c>
      <c r="C490" s="40" t="str">
        <f t="shared" si="22"/>
        <v>28</v>
      </c>
      <c r="D490" s="31" t="str">
        <f>'SET Raw Data'!D490</f>
        <v>council</v>
      </c>
      <c r="E490" s="31" t="str">
        <f>'SET Raw Data'!E490</f>
        <v>10506</v>
      </c>
      <c r="F490" s="31" t="str">
        <f>'SET Raw Data'!G490</f>
        <v>Community Director (514)</v>
      </c>
      <c r="G490" s="40" t="str">
        <f t="shared" si="23"/>
        <v>CD</v>
      </c>
      <c r="H490" s="31" t="str">
        <f>'SET Raw Data'!H490</f>
        <v>MARTIN J TROSHYNSKI</v>
      </c>
      <c r="I490" s="31" t="str">
        <f>'SET Raw Data'!M490</f>
        <v>Non-compliant</v>
      </c>
      <c r="J490" s="31" t="str">
        <f>'SET Raw Data'!Q490</f>
        <v>Compliant</v>
      </c>
      <c r="K490" s="31" t="str">
        <f>'SET Raw Data'!T490</f>
        <v>Non-compliant</v>
      </c>
    </row>
    <row r="491" spans="1:11">
      <c r="A491" s="40" t="str">
        <f t="shared" si="21"/>
        <v>2388FD</v>
      </c>
      <c r="B491" s="31">
        <f>'SET Raw Data'!C491</f>
        <v>25</v>
      </c>
      <c r="C491" s="40" t="str">
        <f t="shared" si="22"/>
        <v>25</v>
      </c>
      <c r="D491" s="31" t="str">
        <f>'SET Raw Data'!D491</f>
        <v>council</v>
      </c>
      <c r="E491" s="31" t="str">
        <f>'SET Raw Data'!E491</f>
        <v>2388</v>
      </c>
      <c r="F491" s="31" t="str">
        <f>'SET Raw Data'!G491</f>
        <v>Family Director (519)</v>
      </c>
      <c r="G491" s="40" t="str">
        <f t="shared" si="23"/>
        <v>FD</v>
      </c>
      <c r="H491" s="31" t="str">
        <f>'SET Raw Data'!H491</f>
        <v>KENNETH J FEHRINGER</v>
      </c>
      <c r="I491" s="31" t="str">
        <f>'SET Raw Data'!M491</f>
        <v>Compliant</v>
      </c>
      <c r="J491" s="31" t="str">
        <f>'SET Raw Data'!Q491</f>
        <v>Compliant</v>
      </c>
      <c r="K491" s="31" t="str">
        <f>'SET Raw Data'!T491</f>
        <v>Compliant</v>
      </c>
    </row>
    <row r="492" spans="1:11">
      <c r="A492" s="40" t="str">
        <f t="shared" si="21"/>
        <v>701CD</v>
      </c>
      <c r="B492" s="31">
        <f>'SET Raw Data'!C492</f>
        <v>26</v>
      </c>
      <c r="C492" s="40" t="str">
        <f t="shared" si="22"/>
        <v>26</v>
      </c>
      <c r="D492" s="31" t="str">
        <f>'SET Raw Data'!D492</f>
        <v>council</v>
      </c>
      <c r="E492" s="31" t="str">
        <f>'SET Raw Data'!E492</f>
        <v>701</v>
      </c>
      <c r="F492" s="31" t="str">
        <f>'SET Raw Data'!G492</f>
        <v>Community Director (514)</v>
      </c>
      <c r="G492" s="40" t="str">
        <f t="shared" si="23"/>
        <v>CD</v>
      </c>
      <c r="H492" s="31" t="str">
        <f>'SET Raw Data'!H492</f>
        <v>KRIS M KOELZER</v>
      </c>
      <c r="I492" s="31" t="str">
        <f>'SET Raw Data'!M492</f>
        <v>Compliant</v>
      </c>
      <c r="J492" s="31" t="str">
        <f>'SET Raw Data'!Q492</f>
        <v>Compliant</v>
      </c>
      <c r="K492" s="31" t="str">
        <f>'SET Raw Data'!T492</f>
        <v>Compliant</v>
      </c>
    </row>
    <row r="493" spans="1:11">
      <c r="A493" s="40" t="str">
        <f t="shared" si="21"/>
        <v>10160CD</v>
      </c>
      <c r="B493" s="31">
        <f>'SET Raw Data'!C493</f>
        <v>4</v>
      </c>
      <c r="C493" s="40" t="str">
        <f t="shared" si="22"/>
        <v>4</v>
      </c>
      <c r="D493" s="31" t="str">
        <f>'SET Raw Data'!D493</f>
        <v>council</v>
      </c>
      <c r="E493" s="31" t="str">
        <f>'SET Raw Data'!E493</f>
        <v>10160</v>
      </c>
      <c r="F493" s="31" t="str">
        <f>'SET Raw Data'!G493</f>
        <v>Community Director (514)</v>
      </c>
      <c r="G493" s="40" t="str">
        <f t="shared" si="23"/>
        <v>CD</v>
      </c>
      <c r="H493" s="31" t="str">
        <f>'SET Raw Data'!H493</f>
        <v>HENRY W HARDY</v>
      </c>
      <c r="I493" s="31" t="str">
        <f>'SET Raw Data'!M493</f>
        <v>Compliant</v>
      </c>
      <c r="J493" s="31" t="str">
        <f>'SET Raw Data'!Q493</f>
        <v>Compliant</v>
      </c>
      <c r="K493" s="31" t="str">
        <f>'SET Raw Data'!T493</f>
        <v>Compliant</v>
      </c>
    </row>
    <row r="494" spans="1:11">
      <c r="A494" s="40" t="str">
        <f t="shared" si="21"/>
        <v>3720PD</v>
      </c>
      <c r="B494" s="31">
        <f>'SET Raw Data'!C494</f>
        <v>26</v>
      </c>
      <c r="C494" s="40" t="str">
        <f t="shared" si="22"/>
        <v>26</v>
      </c>
      <c r="D494" s="31" t="str">
        <f>'SET Raw Data'!D494</f>
        <v>council</v>
      </c>
      <c r="E494" s="31" t="str">
        <f>'SET Raw Data'!E494</f>
        <v>3720</v>
      </c>
      <c r="F494" s="31" t="str">
        <f>'SET Raw Data'!G494</f>
        <v>Program Director (511)</v>
      </c>
      <c r="G494" s="40" t="str">
        <f t="shared" si="23"/>
        <v>PD</v>
      </c>
      <c r="H494" s="31" t="str">
        <f>'SET Raw Data'!H494</f>
        <v>JOHN A THIRY</v>
      </c>
      <c r="I494" s="31" t="str">
        <f>'SET Raw Data'!M494</f>
        <v>Compliant</v>
      </c>
      <c r="J494" s="31" t="str">
        <f>'SET Raw Data'!Q494</f>
        <v>n/a</v>
      </c>
      <c r="K494" s="31" t="str">
        <f>'SET Raw Data'!T494</f>
        <v>Compliant</v>
      </c>
    </row>
    <row r="495" spans="1:11">
      <c r="A495" s="40" t="str">
        <f t="shared" si="21"/>
        <v>1126GK</v>
      </c>
      <c r="B495" s="31">
        <f>'SET Raw Data'!C495</f>
        <v>30</v>
      </c>
      <c r="C495" s="40" t="str">
        <f t="shared" si="22"/>
        <v>30</v>
      </c>
      <c r="D495" s="31" t="str">
        <f>'SET Raw Data'!D495</f>
        <v>council</v>
      </c>
      <c r="E495" s="31" t="str">
        <f>'SET Raw Data'!E495</f>
        <v>1126</v>
      </c>
      <c r="F495" s="31" t="str">
        <f>'SET Raw Data'!G495</f>
        <v>Grand Knight (501)</v>
      </c>
      <c r="G495" s="40" t="str">
        <f t="shared" si="23"/>
        <v>GK</v>
      </c>
      <c r="H495" s="31" t="str">
        <f>'SET Raw Data'!H495</f>
        <v>BENTON B DANIELS</v>
      </c>
      <c r="I495" s="31" t="str">
        <f>'SET Raw Data'!M495</f>
        <v>Compliant</v>
      </c>
      <c r="J495" s="31" t="str">
        <f>'SET Raw Data'!Q495</f>
        <v>n/a</v>
      </c>
      <c r="K495" s="31" t="str">
        <f>'SET Raw Data'!T495</f>
        <v>Compliant</v>
      </c>
    </row>
    <row r="496" spans="1:11">
      <c r="A496" s="40" t="str">
        <f t="shared" si="21"/>
        <v>14914GK</v>
      </c>
      <c r="B496" s="31">
        <f>'SET Raw Data'!C496</f>
        <v>34</v>
      </c>
      <c r="C496" s="40" t="str">
        <f t="shared" si="22"/>
        <v>34</v>
      </c>
      <c r="D496" s="31" t="str">
        <f>'SET Raw Data'!D496</f>
        <v>council</v>
      </c>
      <c r="E496" s="31" t="str">
        <f>'SET Raw Data'!E496</f>
        <v>14914</v>
      </c>
      <c r="F496" s="31" t="str">
        <f>'SET Raw Data'!G496</f>
        <v>Grand Knight (501)</v>
      </c>
      <c r="G496" s="40" t="str">
        <f t="shared" si="23"/>
        <v>GK</v>
      </c>
      <c r="H496" s="31" t="str">
        <f>'SET Raw Data'!H496</f>
        <v>ETHAN  YAROLIMEK</v>
      </c>
      <c r="I496" s="31" t="str">
        <f>'SET Raw Data'!M496</f>
        <v>Compliant</v>
      </c>
      <c r="J496" s="31" t="str">
        <f>'SET Raw Data'!Q496</f>
        <v>n/a</v>
      </c>
      <c r="K496" s="31" t="str">
        <f>'SET Raw Data'!T496</f>
        <v>Compliant</v>
      </c>
    </row>
    <row r="497" spans="1:11">
      <c r="A497" s="40" t="str">
        <f t="shared" si="21"/>
        <v>10335CD</v>
      </c>
      <c r="B497" s="31">
        <f>'SET Raw Data'!C497</f>
        <v>39</v>
      </c>
      <c r="C497" s="40" t="str">
        <f t="shared" si="22"/>
        <v>39</v>
      </c>
      <c r="D497" s="31" t="str">
        <f>'SET Raw Data'!D497</f>
        <v>council</v>
      </c>
      <c r="E497" s="31" t="str">
        <f>'SET Raw Data'!E497</f>
        <v>10335</v>
      </c>
      <c r="F497" s="31" t="str">
        <f>'SET Raw Data'!G497</f>
        <v>Community Director (514)</v>
      </c>
      <c r="G497" s="40" t="str">
        <f t="shared" si="23"/>
        <v>CD</v>
      </c>
      <c r="H497" s="31" t="str">
        <f>'SET Raw Data'!H497</f>
        <v>GREG F SMOLIK</v>
      </c>
      <c r="I497" s="31" t="str">
        <f>'SET Raw Data'!M497</f>
        <v>Non-compliant</v>
      </c>
      <c r="J497" s="31" t="str">
        <f>'SET Raw Data'!Q497</f>
        <v>2026-10-08</v>
      </c>
      <c r="K497" s="31" t="str">
        <f>'SET Raw Data'!T497</f>
        <v>Non-compliant</v>
      </c>
    </row>
    <row r="498" spans="1:11">
      <c r="A498" s="40" t="str">
        <f t="shared" si="21"/>
        <v>5881PD</v>
      </c>
      <c r="B498" s="31">
        <f>'SET Raw Data'!C498</f>
        <v>26</v>
      </c>
      <c r="C498" s="40" t="str">
        <f t="shared" si="22"/>
        <v>26</v>
      </c>
      <c r="D498" s="31" t="str">
        <f>'SET Raw Data'!D498</f>
        <v>council</v>
      </c>
      <c r="E498" s="31" t="str">
        <f>'SET Raw Data'!E498</f>
        <v>5881</v>
      </c>
      <c r="F498" s="31" t="str">
        <f>'SET Raw Data'!G498</f>
        <v>Program Director (511)</v>
      </c>
      <c r="G498" s="40" t="str">
        <f t="shared" si="23"/>
        <v>PD</v>
      </c>
      <c r="H498" s="31" t="str">
        <f>'SET Raw Data'!H498</f>
        <v>KELLY J MURPHY</v>
      </c>
      <c r="I498" s="31" t="str">
        <f>'SET Raw Data'!M498</f>
        <v>Non-compliant</v>
      </c>
      <c r="J498" s="31" t="str">
        <f>'SET Raw Data'!Q498</f>
        <v>n/a</v>
      </c>
      <c r="K498" s="31" t="str">
        <f>'SET Raw Data'!T498</f>
        <v>Non-compliant</v>
      </c>
    </row>
    <row r="499" spans="1:11">
      <c r="A499" s="40" t="str">
        <f t="shared" si="21"/>
        <v>10386CD</v>
      </c>
      <c r="B499" s="31">
        <f>'SET Raw Data'!C499</f>
        <v>11</v>
      </c>
      <c r="C499" s="40" t="str">
        <f t="shared" si="22"/>
        <v>11</v>
      </c>
      <c r="D499" s="31" t="str">
        <f>'SET Raw Data'!D499</f>
        <v>council</v>
      </c>
      <c r="E499" s="31" t="str">
        <f>'SET Raw Data'!E499</f>
        <v>10386</v>
      </c>
      <c r="F499" s="31" t="str">
        <f>'SET Raw Data'!G499</f>
        <v>Community Director (514)</v>
      </c>
      <c r="G499" s="40" t="str">
        <f t="shared" si="23"/>
        <v>CD</v>
      </c>
      <c r="H499" s="31" t="str">
        <f>'SET Raw Data'!H499</f>
        <v>ISAAC B JEFFERSON</v>
      </c>
      <c r="I499" s="31" t="str">
        <f>'SET Raw Data'!M499</f>
        <v>Compliant</v>
      </c>
      <c r="J499" s="31" t="str">
        <f>'SET Raw Data'!Q499</f>
        <v>Compliant</v>
      </c>
      <c r="K499" s="31" t="str">
        <f>'SET Raw Data'!T499</f>
        <v>Compliant</v>
      </c>
    </row>
    <row r="500" spans="1:11">
      <c r="A500" s="40" t="str">
        <f t="shared" si="21"/>
        <v>1309GK</v>
      </c>
      <c r="B500" s="31">
        <f>'SET Raw Data'!C500</f>
        <v>15</v>
      </c>
      <c r="C500" s="40" t="str">
        <f t="shared" si="22"/>
        <v>15</v>
      </c>
      <c r="D500" s="31" t="str">
        <f>'SET Raw Data'!D500</f>
        <v>council</v>
      </c>
      <c r="E500" s="31" t="str">
        <f>'SET Raw Data'!E500</f>
        <v>1309</v>
      </c>
      <c r="F500" s="31" t="str">
        <f>'SET Raw Data'!G500</f>
        <v>Grand Knight (501)</v>
      </c>
      <c r="G500" s="40" t="str">
        <f t="shared" si="23"/>
        <v>GK</v>
      </c>
      <c r="H500" s="31" t="str">
        <f>'SET Raw Data'!H500</f>
        <v>ALLAN J GENTRUP</v>
      </c>
      <c r="I500" s="31" t="str">
        <f>'SET Raw Data'!M500</f>
        <v>2026-10-25</v>
      </c>
      <c r="J500" s="31" t="str">
        <f>'SET Raw Data'!Q500</f>
        <v>n/a</v>
      </c>
      <c r="K500" s="31" t="str">
        <f>'SET Raw Data'!T500</f>
        <v>Pending</v>
      </c>
    </row>
    <row r="501" spans="1:11">
      <c r="A501" s="40" t="str">
        <f t="shared" si="21"/>
        <v>1794FD</v>
      </c>
      <c r="B501" s="31">
        <f>'SET Raw Data'!C501</f>
        <v>18</v>
      </c>
      <c r="C501" s="40" t="str">
        <f t="shared" si="22"/>
        <v>18</v>
      </c>
      <c r="D501" s="31" t="str">
        <f>'SET Raw Data'!D501</f>
        <v>council</v>
      </c>
      <c r="E501" s="31" t="str">
        <f>'SET Raw Data'!E501</f>
        <v>1794</v>
      </c>
      <c r="F501" s="31" t="str">
        <f>'SET Raw Data'!G501</f>
        <v>Family Director (519)</v>
      </c>
      <c r="G501" s="40" t="str">
        <f t="shared" si="23"/>
        <v>FD</v>
      </c>
      <c r="H501" s="31" t="str">
        <f>'SET Raw Data'!H501</f>
        <v>GLENN A HEINEN</v>
      </c>
      <c r="I501" s="31" t="str">
        <f>'SET Raw Data'!M501</f>
        <v>Non-compliant</v>
      </c>
      <c r="J501" s="31" t="str">
        <f>'SET Raw Data'!Q501</f>
        <v>Non-Compliant</v>
      </c>
      <c r="K501" s="31" t="str">
        <f>'SET Raw Data'!T501</f>
        <v>Non-compliant</v>
      </c>
    </row>
    <row r="502" spans="1:11">
      <c r="A502" s="40" t="str">
        <f t="shared" si="21"/>
        <v>11824CD</v>
      </c>
      <c r="B502" s="31">
        <f>'SET Raw Data'!C502</f>
        <v>39</v>
      </c>
      <c r="C502" s="40" t="str">
        <f t="shared" si="22"/>
        <v>39</v>
      </c>
      <c r="D502" s="31" t="str">
        <f>'SET Raw Data'!D502</f>
        <v>council</v>
      </c>
      <c r="E502" s="31" t="str">
        <f>'SET Raw Data'!E502</f>
        <v>11824</v>
      </c>
      <c r="F502" s="31" t="str">
        <f>'SET Raw Data'!G502</f>
        <v>Community Director (514)</v>
      </c>
      <c r="G502" s="40" t="str">
        <f t="shared" si="23"/>
        <v>CD</v>
      </c>
      <c r="H502" s="31" t="str">
        <f>'SET Raw Data'!H502</f>
        <v>TIMOTHY G WILLIAMS</v>
      </c>
      <c r="I502" s="31" t="str">
        <f>'SET Raw Data'!M502</f>
        <v>Non-compliant</v>
      </c>
      <c r="J502" s="31" t="str">
        <f>'SET Raw Data'!Q502</f>
        <v>Non-Compliant</v>
      </c>
      <c r="K502" s="31" t="str">
        <f>'SET Raw Data'!T502</f>
        <v>Non-compliant</v>
      </c>
    </row>
    <row r="503" spans="1:11">
      <c r="A503" s="40" t="str">
        <f t="shared" si="21"/>
        <v>3736GK</v>
      </c>
      <c r="B503" s="31">
        <f>'SET Raw Data'!C503</f>
        <v>13</v>
      </c>
      <c r="C503" s="40" t="str">
        <f t="shared" si="22"/>
        <v>13</v>
      </c>
      <c r="D503" s="31" t="str">
        <f>'SET Raw Data'!D503</f>
        <v>council</v>
      </c>
      <c r="E503" s="31" t="str">
        <f>'SET Raw Data'!E503</f>
        <v>3736</v>
      </c>
      <c r="F503" s="31" t="str">
        <f>'SET Raw Data'!G503</f>
        <v>Grand Knight (501)</v>
      </c>
      <c r="G503" s="40" t="str">
        <f t="shared" si="23"/>
        <v>GK</v>
      </c>
      <c r="H503" s="31" t="str">
        <f>'SET Raw Data'!H503</f>
        <v>JOSEPH E RUSKAMP</v>
      </c>
      <c r="I503" s="31" t="str">
        <f>'SET Raw Data'!M503</f>
        <v>Compliant</v>
      </c>
      <c r="J503" s="31" t="str">
        <f>'SET Raw Data'!Q503</f>
        <v>n/a</v>
      </c>
      <c r="K503" s="31" t="str">
        <f>'SET Raw Data'!T503</f>
        <v>Compliant</v>
      </c>
    </row>
    <row r="504" spans="1:11">
      <c r="A504" s="40" t="str">
        <f t="shared" si="21"/>
        <v>833GK</v>
      </c>
      <c r="B504" s="31">
        <f>'SET Raw Data'!C504</f>
        <v>9</v>
      </c>
      <c r="C504" s="40" t="str">
        <f t="shared" si="22"/>
        <v>9</v>
      </c>
      <c r="D504" s="31" t="str">
        <f>'SET Raw Data'!D504</f>
        <v>council</v>
      </c>
      <c r="E504" s="31" t="str">
        <f>'SET Raw Data'!E504</f>
        <v>833</v>
      </c>
      <c r="F504" s="31" t="str">
        <f>'SET Raw Data'!G504</f>
        <v>Grand Knight (501)</v>
      </c>
      <c r="G504" s="40" t="str">
        <f t="shared" si="23"/>
        <v>GK</v>
      </c>
      <c r="H504" s="31" t="str">
        <f>'SET Raw Data'!H504</f>
        <v>KEVIN P COWLES</v>
      </c>
      <c r="I504" s="31" t="str">
        <f>'SET Raw Data'!M504</f>
        <v>Compliant</v>
      </c>
      <c r="J504" s="31" t="str">
        <f>'SET Raw Data'!Q504</f>
        <v>n/a</v>
      </c>
      <c r="K504" s="31" t="str">
        <f>'SET Raw Data'!T504</f>
        <v>Compliant</v>
      </c>
    </row>
    <row r="505" spans="1:11">
      <c r="A505" s="40" t="str">
        <f t="shared" si="21"/>
        <v>6192PD</v>
      </c>
      <c r="B505" s="31">
        <f>'SET Raw Data'!C505</f>
        <v>35</v>
      </c>
      <c r="C505" s="40" t="str">
        <f t="shared" si="22"/>
        <v>35</v>
      </c>
      <c r="D505" s="31" t="str">
        <f>'SET Raw Data'!D505</f>
        <v>council</v>
      </c>
      <c r="E505" s="31" t="str">
        <f>'SET Raw Data'!E505</f>
        <v>6192</v>
      </c>
      <c r="F505" s="31" t="str">
        <f>'SET Raw Data'!G505</f>
        <v>Program Director (511)</v>
      </c>
      <c r="G505" s="40" t="str">
        <f t="shared" si="23"/>
        <v>PD</v>
      </c>
      <c r="H505" s="31" t="str">
        <f>'SET Raw Data'!H505</f>
        <v>MARK J BORYTSKY</v>
      </c>
      <c r="I505" s="31" t="str">
        <f>'SET Raw Data'!M505</f>
        <v>Compliant</v>
      </c>
      <c r="J505" s="31" t="str">
        <f>'SET Raw Data'!Q505</f>
        <v>n/a</v>
      </c>
      <c r="K505" s="31" t="str">
        <f>'SET Raw Data'!T505</f>
        <v>Compliant</v>
      </c>
    </row>
    <row r="506" spans="1:11">
      <c r="A506" s="40" t="str">
        <f t="shared" si="21"/>
        <v>3844PD</v>
      </c>
      <c r="B506" s="31">
        <f>'SET Raw Data'!C506</f>
        <v>15</v>
      </c>
      <c r="C506" s="40" t="str">
        <f t="shared" si="22"/>
        <v>15</v>
      </c>
      <c r="D506" s="31" t="str">
        <f>'SET Raw Data'!D506</f>
        <v>council</v>
      </c>
      <c r="E506" s="31" t="str">
        <f>'SET Raw Data'!E506</f>
        <v>3844</v>
      </c>
      <c r="F506" s="31" t="str">
        <f>'SET Raw Data'!G506</f>
        <v>Program Director (511)</v>
      </c>
      <c r="G506" s="40" t="str">
        <f t="shared" si="23"/>
        <v>PD</v>
      </c>
      <c r="H506" s="31" t="str">
        <f>'SET Raw Data'!H506</f>
        <v>JON D CONWAY</v>
      </c>
      <c r="I506" s="31" t="str">
        <f>'SET Raw Data'!M506</f>
        <v>Non-compliant</v>
      </c>
      <c r="J506" s="31" t="str">
        <f>'SET Raw Data'!Q506</f>
        <v>n/a</v>
      </c>
      <c r="K506" s="31" t="str">
        <f>'SET Raw Data'!T506</f>
        <v>Non-compliant</v>
      </c>
    </row>
    <row r="507" spans="1:11">
      <c r="A507" s="40" t="str">
        <f t="shared" si="21"/>
        <v>938CD</v>
      </c>
      <c r="B507" s="31">
        <f>'SET Raw Data'!C507</f>
        <v>19</v>
      </c>
      <c r="C507" s="40" t="str">
        <f t="shared" si="22"/>
        <v>19</v>
      </c>
      <c r="D507" s="31" t="str">
        <f>'SET Raw Data'!D507</f>
        <v>council</v>
      </c>
      <c r="E507" s="31" t="str">
        <f>'SET Raw Data'!E507</f>
        <v>938</v>
      </c>
      <c r="F507" s="31" t="str">
        <f>'SET Raw Data'!G507</f>
        <v>Community Director (514)</v>
      </c>
      <c r="G507" s="40" t="str">
        <f t="shared" si="23"/>
        <v>CD</v>
      </c>
      <c r="H507" s="31" t="str">
        <f>'SET Raw Data'!H507</f>
        <v>DANIEL  HUMLICEK</v>
      </c>
      <c r="I507" s="31" t="str">
        <f>'SET Raw Data'!M507</f>
        <v>Compliant</v>
      </c>
      <c r="J507" s="31" t="str">
        <f>'SET Raw Data'!Q507</f>
        <v>Compliant</v>
      </c>
      <c r="K507" s="31" t="str">
        <f>'SET Raw Data'!T507</f>
        <v>Compliant</v>
      </c>
    </row>
    <row r="508" spans="1:11">
      <c r="A508" s="40" t="str">
        <f t="shared" si="21"/>
        <v>1728PD</v>
      </c>
      <c r="B508" s="31">
        <f>'SET Raw Data'!C508</f>
        <v>24</v>
      </c>
      <c r="C508" s="40" t="str">
        <f t="shared" si="22"/>
        <v>24</v>
      </c>
      <c r="D508" s="31" t="str">
        <f>'SET Raw Data'!D508</f>
        <v>council</v>
      </c>
      <c r="E508" s="31" t="str">
        <f>'SET Raw Data'!E508</f>
        <v>1728</v>
      </c>
      <c r="F508" s="31" t="str">
        <f>'SET Raw Data'!G508</f>
        <v>Program Director (511)</v>
      </c>
      <c r="G508" s="40" t="str">
        <f t="shared" si="23"/>
        <v>PD</v>
      </c>
      <c r="H508" s="31" t="str">
        <f>'SET Raw Data'!H508</f>
        <v>JOSEPH J DOLENCE</v>
      </c>
      <c r="I508" s="31" t="str">
        <f>'SET Raw Data'!M508</f>
        <v>Compliant</v>
      </c>
      <c r="J508" s="31" t="str">
        <f>'SET Raw Data'!Q508</f>
        <v>n/a</v>
      </c>
      <c r="K508" s="31" t="str">
        <f>'SET Raw Data'!T508</f>
        <v>Compliant</v>
      </c>
    </row>
    <row r="509" spans="1:11">
      <c r="A509" s="40" t="str">
        <f t="shared" si="21"/>
        <v>1728GK</v>
      </c>
      <c r="B509" s="31">
        <f>'SET Raw Data'!C509</f>
        <v>24</v>
      </c>
      <c r="C509" s="40" t="str">
        <f t="shared" si="22"/>
        <v>24</v>
      </c>
      <c r="D509" s="31" t="str">
        <f>'SET Raw Data'!D509</f>
        <v>council</v>
      </c>
      <c r="E509" s="31" t="str">
        <f>'SET Raw Data'!E509</f>
        <v>1728</v>
      </c>
      <c r="F509" s="31" t="str">
        <f>'SET Raw Data'!G509</f>
        <v>Grand Knight (501)</v>
      </c>
      <c r="G509" s="40" t="str">
        <f t="shared" si="23"/>
        <v>GK</v>
      </c>
      <c r="H509" s="31" t="str">
        <f>'SET Raw Data'!H509</f>
        <v>JOSEPH J DOLENCE</v>
      </c>
      <c r="I509" s="31" t="str">
        <f>'SET Raw Data'!M509</f>
        <v>Compliant</v>
      </c>
      <c r="J509" s="31" t="str">
        <f>'SET Raw Data'!Q509</f>
        <v>n/a</v>
      </c>
      <c r="K509" s="31" t="str">
        <f>'SET Raw Data'!T509</f>
        <v>Compliant</v>
      </c>
    </row>
    <row r="510" spans="1:11">
      <c r="A510" s="40" t="str">
        <f t="shared" si="21"/>
        <v>938PD</v>
      </c>
      <c r="B510" s="31">
        <f>'SET Raw Data'!C510</f>
        <v>19</v>
      </c>
      <c r="C510" s="40" t="str">
        <f t="shared" si="22"/>
        <v>19</v>
      </c>
      <c r="D510" s="31" t="str">
        <f>'SET Raw Data'!D510</f>
        <v>council</v>
      </c>
      <c r="E510" s="31" t="str">
        <f>'SET Raw Data'!E510</f>
        <v>938</v>
      </c>
      <c r="F510" s="31" t="str">
        <f>'SET Raw Data'!G510</f>
        <v>Program Director (511)</v>
      </c>
      <c r="G510" s="40" t="str">
        <f t="shared" si="23"/>
        <v>PD</v>
      </c>
      <c r="H510" s="31" t="str">
        <f>'SET Raw Data'!H510</f>
        <v>ERIC A KLUEVER</v>
      </c>
      <c r="I510" s="31" t="str">
        <f>'SET Raw Data'!M510</f>
        <v>Compliant</v>
      </c>
      <c r="J510" s="31" t="str">
        <f>'SET Raw Data'!Q510</f>
        <v>n/a</v>
      </c>
      <c r="K510" s="31" t="str">
        <f>'SET Raw Data'!T510</f>
        <v>Compliant</v>
      </c>
    </row>
    <row r="511" spans="1:11">
      <c r="A511" s="40" t="str">
        <f t="shared" si="21"/>
        <v>12132FD</v>
      </c>
      <c r="B511" s="31">
        <f>'SET Raw Data'!C511</f>
        <v>14</v>
      </c>
      <c r="C511" s="40" t="str">
        <f t="shared" si="22"/>
        <v>14</v>
      </c>
      <c r="D511" s="31" t="str">
        <f>'SET Raw Data'!D511</f>
        <v>council</v>
      </c>
      <c r="E511" s="31" t="str">
        <f>'SET Raw Data'!E511</f>
        <v>12132</v>
      </c>
      <c r="F511" s="31" t="str">
        <f>'SET Raw Data'!G511</f>
        <v>Family Director (519)</v>
      </c>
      <c r="G511" s="40" t="str">
        <f t="shared" si="23"/>
        <v>FD</v>
      </c>
      <c r="H511" s="31" t="str">
        <f>'SET Raw Data'!H511</f>
        <v>JONATHAN T BARKL</v>
      </c>
      <c r="I511" s="31" t="str">
        <f>'SET Raw Data'!M511</f>
        <v>Compliant</v>
      </c>
      <c r="J511" s="31" t="str">
        <f>'SET Raw Data'!Q511</f>
        <v>Compliant</v>
      </c>
      <c r="K511" s="31" t="str">
        <f>'SET Raw Data'!T511</f>
        <v>Compliant</v>
      </c>
    </row>
    <row r="512" spans="1:11">
      <c r="A512" s="40" t="str">
        <f t="shared" si="21"/>
        <v>15101GK</v>
      </c>
      <c r="B512" s="31">
        <f>'SET Raw Data'!C512</f>
        <v>34</v>
      </c>
      <c r="C512" s="40" t="str">
        <f t="shared" si="22"/>
        <v>34</v>
      </c>
      <c r="D512" s="31" t="str">
        <f>'SET Raw Data'!D512</f>
        <v>council</v>
      </c>
      <c r="E512" s="31" t="str">
        <f>'SET Raw Data'!E512</f>
        <v>15101</v>
      </c>
      <c r="F512" s="31" t="str">
        <f>'SET Raw Data'!G512</f>
        <v>Grand Knight (501)</v>
      </c>
      <c r="G512" s="40" t="str">
        <f t="shared" si="23"/>
        <v>GK</v>
      </c>
      <c r="H512" s="31" t="str">
        <f>'SET Raw Data'!H512</f>
        <v>SCOTT V HAHN</v>
      </c>
      <c r="I512" s="31" t="str">
        <f>'SET Raw Data'!M512</f>
        <v>Compliant</v>
      </c>
      <c r="J512" s="31" t="str">
        <f>'SET Raw Data'!Q512</f>
        <v>n/a</v>
      </c>
      <c r="K512" s="31" t="str">
        <f>'SET Raw Data'!T512</f>
        <v>Compliant</v>
      </c>
    </row>
    <row r="513" spans="1:11">
      <c r="A513" s="40" t="str">
        <f t="shared" si="21"/>
        <v>1833PD</v>
      </c>
      <c r="B513" s="31">
        <f>'SET Raw Data'!C513</f>
        <v>37</v>
      </c>
      <c r="C513" s="40" t="str">
        <f t="shared" si="22"/>
        <v>37</v>
      </c>
      <c r="D513" s="31" t="str">
        <f>'SET Raw Data'!D513</f>
        <v>council</v>
      </c>
      <c r="E513" s="31" t="str">
        <f>'SET Raw Data'!E513</f>
        <v>1833</v>
      </c>
      <c r="F513" s="31" t="str">
        <f>'SET Raw Data'!G513</f>
        <v>Program Director (511)</v>
      </c>
      <c r="G513" s="40" t="str">
        <f t="shared" si="23"/>
        <v>PD</v>
      </c>
      <c r="H513" s="31" t="str">
        <f>'SET Raw Data'!H513</f>
        <v>RANDY W KLEIN</v>
      </c>
      <c r="I513" s="31" t="str">
        <f>'SET Raw Data'!M513</f>
        <v>Compliant</v>
      </c>
      <c r="J513" s="31" t="str">
        <f>'SET Raw Data'!Q513</f>
        <v>n/a</v>
      </c>
      <c r="K513" s="31" t="str">
        <f>'SET Raw Data'!T513</f>
        <v>Compliant</v>
      </c>
    </row>
    <row r="514" spans="1:11">
      <c r="A514" s="40" t="str">
        <f t="shared" ref="A514:A577" si="24">CONCATENATE(E514,G514)</f>
        <v>14320PD</v>
      </c>
      <c r="B514" s="31">
        <f>'SET Raw Data'!C514</f>
        <v>38</v>
      </c>
      <c r="C514" s="40" t="str">
        <f t="shared" si="22"/>
        <v>38</v>
      </c>
      <c r="D514" s="31" t="str">
        <f>'SET Raw Data'!D514</f>
        <v>council</v>
      </c>
      <c r="E514" s="31" t="str">
        <f>'SET Raw Data'!E514</f>
        <v>14320</v>
      </c>
      <c r="F514" s="31" t="str">
        <f>'SET Raw Data'!G514</f>
        <v>Program Director (511)</v>
      </c>
      <c r="G514" s="40" t="str">
        <f t="shared" si="23"/>
        <v>PD</v>
      </c>
      <c r="H514" s="31" t="str">
        <f>'SET Raw Data'!H514</f>
        <v>NEIL A DOMINY</v>
      </c>
      <c r="I514" s="31" t="str">
        <f>'SET Raw Data'!M514</f>
        <v>Non-compliant</v>
      </c>
      <c r="J514" s="31" t="str">
        <f>'SET Raw Data'!Q514</f>
        <v>n/a</v>
      </c>
      <c r="K514" s="31" t="str">
        <f>'SET Raw Data'!T514</f>
        <v>Non-compliant</v>
      </c>
    </row>
    <row r="515" spans="1:11">
      <c r="A515" s="40" t="str">
        <f t="shared" si="24"/>
        <v>12517PD</v>
      </c>
      <c r="B515" s="31">
        <f>'SET Raw Data'!C515</f>
        <v>17</v>
      </c>
      <c r="C515" s="40" t="str">
        <f t="shared" ref="C515:C578" si="25">RIGHT(B515,2)</f>
        <v>17</v>
      </c>
      <c r="D515" s="31" t="str">
        <f>'SET Raw Data'!D515</f>
        <v>council</v>
      </c>
      <c r="E515" s="31" t="str">
        <f>'SET Raw Data'!E515</f>
        <v>12517</v>
      </c>
      <c r="F515" s="31" t="str">
        <f>'SET Raw Data'!G515</f>
        <v>Program Director (511)</v>
      </c>
      <c r="G515" s="40" t="str">
        <f t="shared" ref="G515:G578" si="26">IF(F515="Family Director (519)","FD",IF(F515="Community Director (514)","CD",IF(F515="Program Director (511)","PD",IF(F515="Grand Knight (501)","GK",IF(F515=0,"","State")))))</f>
        <v>PD</v>
      </c>
      <c r="H515" s="31" t="str">
        <f>'SET Raw Data'!H515</f>
        <v>CURTIS W BORCHERS</v>
      </c>
      <c r="I515" s="31" t="str">
        <f>'SET Raw Data'!M515</f>
        <v>Compliant</v>
      </c>
      <c r="J515" s="31" t="str">
        <f>'SET Raw Data'!Q515</f>
        <v>n/a</v>
      </c>
      <c r="K515" s="31" t="str">
        <f>'SET Raw Data'!T515</f>
        <v>Compliant</v>
      </c>
    </row>
    <row r="516" spans="1:11">
      <c r="A516" s="40" t="str">
        <f t="shared" si="24"/>
        <v>4923CD</v>
      </c>
      <c r="B516" s="31">
        <f>'SET Raw Data'!C516</f>
        <v>33</v>
      </c>
      <c r="C516" s="40" t="str">
        <f t="shared" si="25"/>
        <v>33</v>
      </c>
      <c r="D516" s="31" t="str">
        <f>'SET Raw Data'!D516</f>
        <v>council</v>
      </c>
      <c r="E516" s="31" t="str">
        <f>'SET Raw Data'!E516</f>
        <v>4923</v>
      </c>
      <c r="F516" s="31" t="str">
        <f>'SET Raw Data'!G516</f>
        <v>Community Director (514)</v>
      </c>
      <c r="G516" s="40" t="str">
        <f t="shared" si="26"/>
        <v>CD</v>
      </c>
      <c r="H516" s="31" t="str">
        <f>'SET Raw Data'!H516</f>
        <v>BRIAN C PAYNE</v>
      </c>
      <c r="I516" s="31" t="str">
        <f>'SET Raw Data'!M516</f>
        <v>Compliant</v>
      </c>
      <c r="J516" s="31" t="str">
        <f>'SET Raw Data'!Q516</f>
        <v>Compliant</v>
      </c>
      <c r="K516" s="31" t="str">
        <f>'SET Raw Data'!T516</f>
        <v>Compliant</v>
      </c>
    </row>
    <row r="517" spans="1:11">
      <c r="A517" s="40" t="str">
        <f t="shared" si="24"/>
        <v>12200CD</v>
      </c>
      <c r="B517" s="31">
        <f>'SET Raw Data'!C517</f>
        <v>42</v>
      </c>
      <c r="C517" s="40" t="str">
        <f t="shared" si="25"/>
        <v>42</v>
      </c>
      <c r="D517" s="31" t="str">
        <f>'SET Raw Data'!D517</f>
        <v>council</v>
      </c>
      <c r="E517" s="31" t="str">
        <f>'SET Raw Data'!E517</f>
        <v>12200</v>
      </c>
      <c r="F517" s="31" t="str">
        <f>'SET Raw Data'!G517</f>
        <v>Community Director (514)</v>
      </c>
      <c r="G517" s="40" t="str">
        <f t="shared" si="26"/>
        <v>CD</v>
      </c>
      <c r="H517" s="31" t="str">
        <f>'SET Raw Data'!H517</f>
        <v>VINCENTE A MORENO</v>
      </c>
      <c r="I517" s="31" t="str">
        <f>'SET Raw Data'!M517</f>
        <v>Non-compliant</v>
      </c>
      <c r="J517" s="31" t="str">
        <f>'SET Raw Data'!Q517</f>
        <v>Non-Compliant</v>
      </c>
      <c r="K517" s="31" t="str">
        <f>'SET Raw Data'!T517</f>
        <v>Non-compliant</v>
      </c>
    </row>
    <row r="518" spans="1:11">
      <c r="A518" s="40" t="str">
        <f t="shared" si="24"/>
        <v>2716CD</v>
      </c>
      <c r="B518" s="31">
        <f>'SET Raw Data'!C518</f>
        <v>19</v>
      </c>
      <c r="C518" s="40" t="str">
        <f t="shared" si="25"/>
        <v>19</v>
      </c>
      <c r="D518" s="31" t="str">
        <f>'SET Raw Data'!D518</f>
        <v>council</v>
      </c>
      <c r="E518" s="31" t="str">
        <f>'SET Raw Data'!E518</f>
        <v>2716</v>
      </c>
      <c r="F518" s="31" t="str">
        <f>'SET Raw Data'!G518</f>
        <v>Community Director (514)</v>
      </c>
      <c r="G518" s="40" t="str">
        <f t="shared" si="26"/>
        <v>CD</v>
      </c>
      <c r="H518" s="31" t="str">
        <f>'SET Raw Data'!H518</f>
        <v>ZACHARY L JOHNSON</v>
      </c>
      <c r="I518" s="31" t="str">
        <f>'SET Raw Data'!M518</f>
        <v>Compliant</v>
      </c>
      <c r="J518" s="31" t="str">
        <f>'SET Raw Data'!Q518</f>
        <v>Compliant</v>
      </c>
      <c r="K518" s="31" t="str">
        <f>'SET Raw Data'!T518</f>
        <v>Compliant</v>
      </c>
    </row>
    <row r="519" spans="1:11">
      <c r="A519" s="40" t="str">
        <f t="shared" si="24"/>
        <v>13080FD</v>
      </c>
      <c r="B519" s="31">
        <f>'SET Raw Data'!C519</f>
        <v>1</v>
      </c>
      <c r="C519" s="40" t="str">
        <f t="shared" si="25"/>
        <v>1</v>
      </c>
      <c r="D519" s="31" t="str">
        <f>'SET Raw Data'!D519</f>
        <v>council</v>
      </c>
      <c r="E519" s="31" t="str">
        <f>'SET Raw Data'!E519</f>
        <v>13080</v>
      </c>
      <c r="F519" s="31" t="str">
        <f>'SET Raw Data'!G519</f>
        <v>Family Director (519)</v>
      </c>
      <c r="G519" s="40" t="str">
        <f t="shared" si="26"/>
        <v>FD</v>
      </c>
      <c r="H519" s="31" t="str">
        <f>'SET Raw Data'!H519</f>
        <v>THOMAS M HAZUKA</v>
      </c>
      <c r="I519" s="31" t="str">
        <f>'SET Raw Data'!M519</f>
        <v>Compliant</v>
      </c>
      <c r="J519" s="31" t="str">
        <f>'SET Raw Data'!Q519</f>
        <v>Compliant</v>
      </c>
      <c r="K519" s="31" t="str">
        <f>'SET Raw Data'!T519</f>
        <v>Compliant</v>
      </c>
    </row>
    <row r="520" spans="1:11">
      <c r="A520" s="40" t="str">
        <f t="shared" si="24"/>
        <v>7021FD</v>
      </c>
      <c r="B520" s="31">
        <f>'SET Raw Data'!C520</f>
        <v>7</v>
      </c>
      <c r="C520" s="40" t="str">
        <f t="shared" si="25"/>
        <v>7</v>
      </c>
      <c r="D520" s="31" t="str">
        <f>'SET Raw Data'!D520</f>
        <v>council</v>
      </c>
      <c r="E520" s="31" t="str">
        <f>'SET Raw Data'!E520</f>
        <v>7021</v>
      </c>
      <c r="F520" s="31" t="str">
        <f>'SET Raw Data'!G520</f>
        <v>Family Director (519)</v>
      </c>
      <c r="G520" s="40" t="str">
        <f t="shared" si="26"/>
        <v>FD</v>
      </c>
      <c r="H520" s="31" t="str">
        <f>'SET Raw Data'!H520</f>
        <v>JOHN W CROTTY</v>
      </c>
      <c r="I520" s="31" t="str">
        <f>'SET Raw Data'!M520</f>
        <v>Compliant</v>
      </c>
      <c r="J520" s="31" t="str">
        <f>'SET Raw Data'!Q520</f>
        <v>Compliant</v>
      </c>
      <c r="K520" s="31" t="str">
        <f>'SET Raw Data'!T520</f>
        <v>Compliant</v>
      </c>
    </row>
    <row r="521" spans="1:11">
      <c r="A521" s="40" t="str">
        <f t="shared" si="24"/>
        <v>10305FD</v>
      </c>
      <c r="B521" s="31">
        <f>'SET Raw Data'!C521</f>
        <v>13</v>
      </c>
      <c r="C521" s="40" t="str">
        <f t="shared" si="25"/>
        <v>13</v>
      </c>
      <c r="D521" s="31" t="str">
        <f>'SET Raw Data'!D521</f>
        <v>council</v>
      </c>
      <c r="E521" s="31" t="str">
        <f>'SET Raw Data'!E521</f>
        <v>10305</v>
      </c>
      <c r="F521" s="31" t="str">
        <f>'SET Raw Data'!G521</f>
        <v>Family Director (519)</v>
      </c>
      <c r="G521" s="40" t="str">
        <f t="shared" si="26"/>
        <v>FD</v>
      </c>
      <c r="H521" s="31" t="str">
        <f>'SET Raw Data'!H521</f>
        <v>CHRISTOPHER J KOENIG</v>
      </c>
      <c r="I521" s="31" t="str">
        <f>'SET Raw Data'!M521</f>
        <v>2026-10-16</v>
      </c>
      <c r="J521" s="31" t="str">
        <f>'SET Raw Data'!Q521</f>
        <v>Compliant</v>
      </c>
      <c r="K521" s="31" t="str">
        <f>'SET Raw Data'!T521</f>
        <v>Pending</v>
      </c>
    </row>
    <row r="522" spans="1:11">
      <c r="A522" s="40" t="str">
        <f t="shared" si="24"/>
        <v>3152PD</v>
      </c>
      <c r="B522" s="31">
        <f>'SET Raw Data'!C522</f>
        <v>40</v>
      </c>
      <c r="C522" s="40" t="str">
        <f t="shared" si="25"/>
        <v>40</v>
      </c>
      <c r="D522" s="31" t="str">
        <f>'SET Raw Data'!D522</f>
        <v>council</v>
      </c>
      <c r="E522" s="31" t="str">
        <f>'SET Raw Data'!E522</f>
        <v>3152</v>
      </c>
      <c r="F522" s="31" t="str">
        <f>'SET Raw Data'!G522</f>
        <v>Program Director (511)</v>
      </c>
      <c r="G522" s="40" t="str">
        <f t="shared" si="26"/>
        <v>PD</v>
      </c>
      <c r="H522" s="31" t="str">
        <f>'SET Raw Data'!H522</f>
        <v>MATTHEW B NIENABER</v>
      </c>
      <c r="I522" s="31" t="str">
        <f>'SET Raw Data'!M522</f>
        <v>Compliant</v>
      </c>
      <c r="J522" s="31" t="str">
        <f>'SET Raw Data'!Q522</f>
        <v>n/a</v>
      </c>
      <c r="K522" s="31" t="str">
        <f>'SET Raw Data'!T522</f>
        <v>Compliant</v>
      </c>
    </row>
    <row r="523" spans="1:11">
      <c r="A523" s="40" t="str">
        <f t="shared" si="24"/>
        <v>11674GK</v>
      </c>
      <c r="B523" s="31">
        <f>'SET Raw Data'!C523</f>
        <v>7</v>
      </c>
      <c r="C523" s="40" t="str">
        <f t="shared" si="25"/>
        <v>7</v>
      </c>
      <c r="D523" s="31" t="str">
        <f>'SET Raw Data'!D523</f>
        <v>council</v>
      </c>
      <c r="E523" s="31" t="str">
        <f>'SET Raw Data'!E523</f>
        <v>11674</v>
      </c>
      <c r="F523" s="31" t="str">
        <f>'SET Raw Data'!G523</f>
        <v>Grand Knight (501)</v>
      </c>
      <c r="G523" s="40" t="str">
        <f t="shared" si="26"/>
        <v>GK</v>
      </c>
      <c r="H523" s="31" t="str">
        <f>'SET Raw Data'!H523</f>
        <v>FRANCIS E FIEGENER</v>
      </c>
      <c r="I523" s="31" t="str">
        <f>'SET Raw Data'!M523</f>
        <v>2026-10-13</v>
      </c>
      <c r="J523" s="31" t="str">
        <f>'SET Raw Data'!Q523</f>
        <v>n/a</v>
      </c>
      <c r="K523" s="31" t="str">
        <f>'SET Raw Data'!T523</f>
        <v>Pending</v>
      </c>
    </row>
    <row r="524" spans="1:11">
      <c r="A524" s="40" t="str">
        <f t="shared" si="24"/>
        <v>7021PD</v>
      </c>
      <c r="B524" s="31">
        <f>'SET Raw Data'!C524</f>
        <v>7</v>
      </c>
      <c r="C524" s="40" t="str">
        <f t="shared" si="25"/>
        <v>7</v>
      </c>
      <c r="D524" s="31" t="str">
        <f>'SET Raw Data'!D524</f>
        <v>council</v>
      </c>
      <c r="E524" s="31" t="str">
        <f>'SET Raw Data'!E524</f>
        <v>7021</v>
      </c>
      <c r="F524" s="31" t="str">
        <f>'SET Raw Data'!G524</f>
        <v>Program Director (511)</v>
      </c>
      <c r="G524" s="40" t="str">
        <f t="shared" si="26"/>
        <v>PD</v>
      </c>
      <c r="H524" s="31" t="str">
        <f>'SET Raw Data'!H524</f>
        <v>ERIC T FULTON</v>
      </c>
      <c r="I524" s="31" t="str">
        <f>'SET Raw Data'!M524</f>
        <v>Compliant</v>
      </c>
      <c r="J524" s="31" t="str">
        <f>'SET Raw Data'!Q524</f>
        <v>n/a</v>
      </c>
      <c r="K524" s="31" t="str">
        <f>'SET Raw Data'!T524</f>
        <v>Compliant</v>
      </c>
    </row>
    <row r="525" spans="1:11">
      <c r="A525" s="40" t="str">
        <f t="shared" si="24"/>
        <v>11824FD</v>
      </c>
      <c r="B525" s="31">
        <f>'SET Raw Data'!C525</f>
        <v>39</v>
      </c>
      <c r="C525" s="40" t="str">
        <f t="shared" si="25"/>
        <v>39</v>
      </c>
      <c r="D525" s="31" t="str">
        <f>'SET Raw Data'!D525</f>
        <v>council</v>
      </c>
      <c r="E525" s="31" t="str">
        <f>'SET Raw Data'!E525</f>
        <v>11824</v>
      </c>
      <c r="F525" s="31" t="str">
        <f>'SET Raw Data'!G525</f>
        <v>Family Director (519)</v>
      </c>
      <c r="G525" s="40" t="str">
        <f t="shared" si="26"/>
        <v>FD</v>
      </c>
      <c r="H525" s="31" t="str">
        <f>'SET Raw Data'!H525</f>
        <v>JAMES W LANCASTER</v>
      </c>
      <c r="I525" s="31" t="str">
        <f>'SET Raw Data'!M525</f>
        <v>Compliant</v>
      </c>
      <c r="J525" s="31" t="str">
        <f>'SET Raw Data'!Q525</f>
        <v>Compliant</v>
      </c>
      <c r="K525" s="31" t="str">
        <f>'SET Raw Data'!T525</f>
        <v>Compliant</v>
      </c>
    </row>
    <row r="526" spans="1:11">
      <c r="A526" s="40" t="str">
        <f t="shared" si="24"/>
        <v>10909GK</v>
      </c>
      <c r="B526" s="31">
        <f>'SET Raw Data'!C526</f>
        <v>2</v>
      </c>
      <c r="C526" s="40" t="str">
        <f t="shared" si="25"/>
        <v>2</v>
      </c>
      <c r="D526" s="31" t="str">
        <f>'SET Raw Data'!D526</f>
        <v>council</v>
      </c>
      <c r="E526" s="31" t="str">
        <f>'SET Raw Data'!E526</f>
        <v>10909</v>
      </c>
      <c r="F526" s="31" t="str">
        <f>'SET Raw Data'!G526</f>
        <v>Grand Knight (501)</v>
      </c>
      <c r="G526" s="40" t="str">
        <f t="shared" si="26"/>
        <v>GK</v>
      </c>
      <c r="H526" s="31" t="str">
        <f>'SET Raw Data'!H526</f>
        <v>DANIEL T BLEYHL</v>
      </c>
      <c r="I526" s="31" t="str">
        <f>'SET Raw Data'!M526</f>
        <v>Compliant</v>
      </c>
      <c r="J526" s="31" t="str">
        <f>'SET Raw Data'!Q526</f>
        <v>n/a</v>
      </c>
      <c r="K526" s="31" t="str">
        <f>'SET Raw Data'!T526</f>
        <v>Compliant</v>
      </c>
    </row>
    <row r="527" spans="1:11">
      <c r="A527" s="40" t="str">
        <f t="shared" si="24"/>
        <v>11054FD</v>
      </c>
      <c r="B527" s="31">
        <f>'SET Raw Data'!C527</f>
        <v>17</v>
      </c>
      <c r="C527" s="40" t="str">
        <f t="shared" si="25"/>
        <v>17</v>
      </c>
      <c r="D527" s="31" t="str">
        <f>'SET Raw Data'!D527</f>
        <v>council</v>
      </c>
      <c r="E527" s="31" t="str">
        <f>'SET Raw Data'!E527</f>
        <v>11054</v>
      </c>
      <c r="F527" s="31" t="str">
        <f>'SET Raw Data'!G527</f>
        <v>Family Director (519)</v>
      </c>
      <c r="G527" s="40" t="str">
        <f t="shared" si="26"/>
        <v>FD</v>
      </c>
      <c r="H527" s="31" t="str">
        <f>'SET Raw Data'!H527</f>
        <v>CLINT  WEEDER</v>
      </c>
      <c r="I527" s="31" t="str">
        <f>'SET Raw Data'!M527</f>
        <v>Compliant</v>
      </c>
      <c r="J527" s="31" t="str">
        <f>'SET Raw Data'!Q527</f>
        <v>Compliant</v>
      </c>
      <c r="K527" s="31" t="str">
        <f>'SET Raw Data'!T527</f>
        <v>Compliant</v>
      </c>
    </row>
    <row r="528" spans="1:11">
      <c r="A528" s="40" t="str">
        <f t="shared" si="24"/>
        <v>9562PD</v>
      </c>
      <c r="B528" s="31">
        <f>'SET Raw Data'!C528</f>
        <v>22</v>
      </c>
      <c r="C528" s="40" t="str">
        <f t="shared" si="25"/>
        <v>22</v>
      </c>
      <c r="D528" s="31" t="str">
        <f>'SET Raw Data'!D528</f>
        <v>council</v>
      </c>
      <c r="E528" s="31" t="str">
        <f>'SET Raw Data'!E528</f>
        <v>9562</v>
      </c>
      <c r="F528" s="31" t="str">
        <f>'SET Raw Data'!G528</f>
        <v>Program Director (511)</v>
      </c>
      <c r="G528" s="40" t="str">
        <f t="shared" si="26"/>
        <v>PD</v>
      </c>
      <c r="H528" s="31" t="str">
        <f>'SET Raw Data'!H528</f>
        <v>PETER L MORGAN</v>
      </c>
      <c r="I528" s="31" t="str">
        <f>'SET Raw Data'!M528</f>
        <v>Compliant</v>
      </c>
      <c r="J528" s="31" t="str">
        <f>'SET Raw Data'!Q528</f>
        <v>n/a</v>
      </c>
      <c r="K528" s="31" t="str">
        <f>'SET Raw Data'!T528</f>
        <v>Compliant</v>
      </c>
    </row>
    <row r="529" spans="1:11">
      <c r="A529" s="40" t="str">
        <f t="shared" si="24"/>
        <v>10163GK</v>
      </c>
      <c r="B529" s="31">
        <f>'SET Raw Data'!C529</f>
        <v>30</v>
      </c>
      <c r="C529" s="40" t="str">
        <f t="shared" si="25"/>
        <v>30</v>
      </c>
      <c r="D529" s="31" t="str">
        <f>'SET Raw Data'!D529</f>
        <v>council</v>
      </c>
      <c r="E529" s="31" t="str">
        <f>'SET Raw Data'!E529</f>
        <v>10163</v>
      </c>
      <c r="F529" s="31" t="str">
        <f>'SET Raw Data'!G529</f>
        <v>Grand Knight (501)</v>
      </c>
      <c r="G529" s="40" t="str">
        <f t="shared" si="26"/>
        <v>GK</v>
      </c>
      <c r="H529" s="31" t="str">
        <f>'SET Raw Data'!H529</f>
        <v>PATRICK G LORENS</v>
      </c>
      <c r="I529" s="31" t="str">
        <f>'SET Raw Data'!M529</f>
        <v>Compliant</v>
      </c>
      <c r="J529" s="31" t="str">
        <f>'SET Raw Data'!Q529</f>
        <v>n/a</v>
      </c>
      <c r="K529" s="31" t="str">
        <f>'SET Raw Data'!T529</f>
        <v>Compliant</v>
      </c>
    </row>
    <row r="530" spans="1:11">
      <c r="A530" s="40" t="str">
        <f t="shared" si="24"/>
        <v>5287GK</v>
      </c>
      <c r="B530" s="31">
        <f>'SET Raw Data'!C530</f>
        <v>1</v>
      </c>
      <c r="C530" s="40" t="str">
        <f t="shared" si="25"/>
        <v>1</v>
      </c>
      <c r="D530" s="31" t="str">
        <f>'SET Raw Data'!D530</f>
        <v>council</v>
      </c>
      <c r="E530" s="31" t="str">
        <f>'SET Raw Data'!E530</f>
        <v>5287</v>
      </c>
      <c r="F530" s="31" t="str">
        <f>'SET Raw Data'!G530</f>
        <v>Grand Knight (501)</v>
      </c>
      <c r="G530" s="40" t="str">
        <f t="shared" si="26"/>
        <v>GK</v>
      </c>
      <c r="H530" s="31" t="str">
        <f>'SET Raw Data'!H530</f>
        <v>JERRY L ZISKA</v>
      </c>
      <c r="I530" s="31" t="str">
        <f>'SET Raw Data'!M530</f>
        <v>Compliant</v>
      </c>
      <c r="J530" s="31" t="str">
        <f>'SET Raw Data'!Q530</f>
        <v>n/a</v>
      </c>
      <c r="K530" s="31" t="str">
        <f>'SET Raw Data'!T530</f>
        <v>Compliant</v>
      </c>
    </row>
    <row r="531" spans="1:11">
      <c r="A531" s="40" t="str">
        <f t="shared" si="24"/>
        <v>7034GK</v>
      </c>
      <c r="B531" s="31">
        <f>'SET Raw Data'!C531</f>
        <v>6</v>
      </c>
      <c r="C531" s="40" t="str">
        <f t="shared" si="25"/>
        <v>6</v>
      </c>
      <c r="D531" s="31" t="str">
        <f>'SET Raw Data'!D531</f>
        <v>council</v>
      </c>
      <c r="E531" s="31" t="str">
        <f>'SET Raw Data'!E531</f>
        <v>7034</v>
      </c>
      <c r="F531" s="31" t="str">
        <f>'SET Raw Data'!G531</f>
        <v>Grand Knight (501)</v>
      </c>
      <c r="G531" s="40" t="str">
        <f t="shared" si="26"/>
        <v>GK</v>
      </c>
      <c r="H531" s="31" t="str">
        <f>'SET Raw Data'!H531</f>
        <v>CRAIG A TYLSKI</v>
      </c>
      <c r="I531" s="31" t="str">
        <f>'SET Raw Data'!M531</f>
        <v>Compliant</v>
      </c>
      <c r="J531" s="31" t="str">
        <f>'SET Raw Data'!Q531</f>
        <v>n/a</v>
      </c>
      <c r="K531" s="31" t="str">
        <f>'SET Raw Data'!T531</f>
        <v>Compliant</v>
      </c>
    </row>
    <row r="532" spans="1:11">
      <c r="A532" s="40" t="str">
        <f t="shared" si="24"/>
        <v>11737PD</v>
      </c>
      <c r="B532" s="31">
        <f>'SET Raw Data'!C532</f>
        <v>38</v>
      </c>
      <c r="C532" s="40" t="str">
        <f t="shared" si="25"/>
        <v>38</v>
      </c>
      <c r="D532" s="31" t="str">
        <f>'SET Raw Data'!D532</f>
        <v>council</v>
      </c>
      <c r="E532" s="31" t="str">
        <f>'SET Raw Data'!E532</f>
        <v>11737</v>
      </c>
      <c r="F532" s="31" t="str">
        <f>'SET Raw Data'!G532</f>
        <v>Program Director (511)</v>
      </c>
      <c r="G532" s="40" t="str">
        <f t="shared" si="26"/>
        <v>PD</v>
      </c>
      <c r="H532" s="31" t="str">
        <f>'SET Raw Data'!H532</f>
        <v>GARY L GANDARA</v>
      </c>
      <c r="I532" s="31" t="str">
        <f>'SET Raw Data'!M532</f>
        <v>Compliant</v>
      </c>
      <c r="J532" s="31" t="str">
        <f>'SET Raw Data'!Q532</f>
        <v>n/a</v>
      </c>
      <c r="K532" s="31" t="str">
        <f>'SET Raw Data'!T532</f>
        <v>Compliant</v>
      </c>
    </row>
    <row r="533" spans="1:11">
      <c r="A533" s="40" t="str">
        <f t="shared" si="24"/>
        <v>0</v>
      </c>
      <c r="B533" s="31">
        <f>'SET Raw Data'!C533</f>
        <v>0</v>
      </c>
      <c r="C533" s="40" t="str">
        <f t="shared" si="25"/>
        <v>0</v>
      </c>
      <c r="D533" s="31">
        <f>'SET Raw Data'!D533</f>
        <v>0</v>
      </c>
      <c r="E533" s="31">
        <f>'SET Raw Data'!E533</f>
        <v>0</v>
      </c>
      <c r="F533" s="31">
        <f>'SET Raw Data'!G533</f>
        <v>0</v>
      </c>
      <c r="G533" s="40" t="str">
        <f t="shared" si="26"/>
        <v/>
      </c>
      <c r="H533" s="31">
        <f>'SET Raw Data'!H533</f>
        <v>0</v>
      </c>
      <c r="I533" s="31">
        <f>'SET Raw Data'!M533</f>
        <v>0</v>
      </c>
      <c r="J533" s="31">
        <f>'SET Raw Data'!Q533</f>
        <v>0</v>
      </c>
      <c r="K533" s="31">
        <f>'SET Raw Data'!T533</f>
        <v>0</v>
      </c>
    </row>
    <row r="534" spans="1:11">
      <c r="A534" s="40" t="str">
        <f t="shared" si="24"/>
        <v>0</v>
      </c>
      <c r="B534" s="31">
        <f>'SET Raw Data'!C534</f>
        <v>0</v>
      </c>
      <c r="C534" s="40" t="str">
        <f t="shared" si="25"/>
        <v>0</v>
      </c>
      <c r="D534" s="31">
        <f>'SET Raw Data'!D534</f>
        <v>0</v>
      </c>
      <c r="E534" s="31">
        <f>'SET Raw Data'!E534</f>
        <v>0</v>
      </c>
      <c r="F534" s="31">
        <f>'SET Raw Data'!G534</f>
        <v>0</v>
      </c>
      <c r="G534" s="40" t="str">
        <f t="shared" si="26"/>
        <v/>
      </c>
      <c r="H534" s="31">
        <f>'SET Raw Data'!H534</f>
        <v>0</v>
      </c>
      <c r="I534" s="31">
        <f>'SET Raw Data'!M534</f>
        <v>0</v>
      </c>
      <c r="J534" s="31">
        <f>'SET Raw Data'!Q534</f>
        <v>0</v>
      </c>
      <c r="K534" s="31">
        <f>'SET Raw Data'!T534</f>
        <v>0</v>
      </c>
    </row>
    <row r="535" spans="1:11">
      <c r="A535" s="40" t="str">
        <f t="shared" si="24"/>
        <v>0</v>
      </c>
      <c r="B535" s="31">
        <f>'SET Raw Data'!C535</f>
        <v>0</v>
      </c>
      <c r="C535" s="40" t="str">
        <f t="shared" si="25"/>
        <v>0</v>
      </c>
      <c r="D535" s="31">
        <f>'SET Raw Data'!D535</f>
        <v>0</v>
      </c>
      <c r="E535" s="31">
        <f>'SET Raw Data'!E535</f>
        <v>0</v>
      </c>
      <c r="F535" s="31">
        <f>'SET Raw Data'!G535</f>
        <v>0</v>
      </c>
      <c r="G535" s="40" t="str">
        <f t="shared" si="26"/>
        <v/>
      </c>
      <c r="H535" s="31">
        <f>'SET Raw Data'!H535</f>
        <v>0</v>
      </c>
      <c r="I535" s="31">
        <f>'SET Raw Data'!M535</f>
        <v>0</v>
      </c>
      <c r="J535" s="31">
        <f>'SET Raw Data'!Q535</f>
        <v>0</v>
      </c>
      <c r="K535" s="31">
        <f>'SET Raw Data'!T535</f>
        <v>0</v>
      </c>
    </row>
    <row r="536" spans="1:11">
      <c r="A536" s="40" t="str">
        <f t="shared" si="24"/>
        <v>0</v>
      </c>
      <c r="B536" s="31">
        <f>'SET Raw Data'!C536</f>
        <v>0</v>
      </c>
      <c r="C536" s="40" t="str">
        <f t="shared" si="25"/>
        <v>0</v>
      </c>
      <c r="D536" s="31">
        <f>'SET Raw Data'!D536</f>
        <v>0</v>
      </c>
      <c r="E536" s="31">
        <f>'SET Raw Data'!E536</f>
        <v>0</v>
      </c>
      <c r="F536" s="31">
        <f>'SET Raw Data'!G536</f>
        <v>0</v>
      </c>
      <c r="G536" s="40" t="str">
        <f t="shared" si="26"/>
        <v/>
      </c>
      <c r="H536" s="31">
        <f>'SET Raw Data'!H536</f>
        <v>0</v>
      </c>
      <c r="I536" s="31">
        <f>'SET Raw Data'!M536</f>
        <v>0</v>
      </c>
      <c r="J536" s="31">
        <f>'SET Raw Data'!Q536</f>
        <v>0</v>
      </c>
      <c r="K536" s="31">
        <f>'SET Raw Data'!T536</f>
        <v>0</v>
      </c>
    </row>
    <row r="537" spans="1:11">
      <c r="A537" s="40" t="str">
        <f t="shared" si="24"/>
        <v>0</v>
      </c>
      <c r="B537" s="31">
        <f>'SET Raw Data'!C537</f>
        <v>0</v>
      </c>
      <c r="C537" s="40" t="str">
        <f t="shared" si="25"/>
        <v>0</v>
      </c>
      <c r="D537" s="31">
        <f>'SET Raw Data'!D537</f>
        <v>0</v>
      </c>
      <c r="E537" s="31">
        <f>'SET Raw Data'!E537</f>
        <v>0</v>
      </c>
      <c r="F537" s="31">
        <f>'SET Raw Data'!G537</f>
        <v>0</v>
      </c>
      <c r="G537" s="40" t="str">
        <f t="shared" si="26"/>
        <v/>
      </c>
      <c r="H537" s="31">
        <f>'SET Raw Data'!H537</f>
        <v>0</v>
      </c>
      <c r="I537" s="31">
        <f>'SET Raw Data'!M537</f>
        <v>0</v>
      </c>
      <c r="J537" s="31">
        <f>'SET Raw Data'!Q537</f>
        <v>0</v>
      </c>
      <c r="K537" s="31">
        <f>'SET Raw Data'!T537</f>
        <v>0</v>
      </c>
    </row>
    <row r="538" spans="1:11">
      <c r="A538" s="40" t="str">
        <f t="shared" si="24"/>
        <v>0</v>
      </c>
      <c r="B538" s="31">
        <f>'SET Raw Data'!C538</f>
        <v>0</v>
      </c>
      <c r="C538" s="40" t="str">
        <f t="shared" si="25"/>
        <v>0</v>
      </c>
      <c r="D538" s="31">
        <f>'SET Raw Data'!D538</f>
        <v>0</v>
      </c>
      <c r="E538" s="31">
        <f>'SET Raw Data'!E538</f>
        <v>0</v>
      </c>
      <c r="F538" s="31">
        <f>'SET Raw Data'!G538</f>
        <v>0</v>
      </c>
      <c r="G538" s="40" t="str">
        <f t="shared" si="26"/>
        <v/>
      </c>
      <c r="H538" s="31">
        <f>'SET Raw Data'!H538</f>
        <v>0</v>
      </c>
      <c r="I538" s="31">
        <f>'SET Raw Data'!M538</f>
        <v>0</v>
      </c>
      <c r="J538" s="31">
        <f>'SET Raw Data'!Q538</f>
        <v>0</v>
      </c>
      <c r="K538" s="31">
        <f>'SET Raw Data'!T538</f>
        <v>0</v>
      </c>
    </row>
    <row r="539" spans="1:11">
      <c r="A539" s="40" t="str">
        <f t="shared" si="24"/>
        <v>0</v>
      </c>
      <c r="B539" s="31">
        <f>'SET Raw Data'!C539</f>
        <v>0</v>
      </c>
      <c r="C539" s="40" t="str">
        <f t="shared" si="25"/>
        <v>0</v>
      </c>
      <c r="D539" s="31">
        <f>'SET Raw Data'!D539</f>
        <v>0</v>
      </c>
      <c r="E539" s="31">
        <f>'SET Raw Data'!E539</f>
        <v>0</v>
      </c>
      <c r="F539" s="31">
        <f>'SET Raw Data'!G539</f>
        <v>0</v>
      </c>
      <c r="G539" s="40" t="str">
        <f t="shared" si="26"/>
        <v/>
      </c>
      <c r="H539" s="31">
        <f>'SET Raw Data'!H539</f>
        <v>0</v>
      </c>
      <c r="I539" s="31">
        <f>'SET Raw Data'!M539</f>
        <v>0</v>
      </c>
      <c r="J539" s="31">
        <f>'SET Raw Data'!Q539</f>
        <v>0</v>
      </c>
      <c r="K539" s="31">
        <f>'SET Raw Data'!T539</f>
        <v>0</v>
      </c>
    </row>
    <row r="540" spans="1:11">
      <c r="A540" s="40" t="str">
        <f t="shared" si="24"/>
        <v>0</v>
      </c>
      <c r="B540" s="31">
        <f>'SET Raw Data'!C540</f>
        <v>0</v>
      </c>
      <c r="C540" s="40" t="str">
        <f t="shared" si="25"/>
        <v>0</v>
      </c>
      <c r="D540" s="31">
        <f>'SET Raw Data'!D540</f>
        <v>0</v>
      </c>
      <c r="E540" s="31">
        <f>'SET Raw Data'!E540</f>
        <v>0</v>
      </c>
      <c r="F540" s="31">
        <f>'SET Raw Data'!G540</f>
        <v>0</v>
      </c>
      <c r="G540" s="40" t="str">
        <f t="shared" si="26"/>
        <v/>
      </c>
      <c r="H540" s="31">
        <f>'SET Raw Data'!H540</f>
        <v>0</v>
      </c>
      <c r="I540" s="31">
        <f>'SET Raw Data'!M540</f>
        <v>0</v>
      </c>
      <c r="J540" s="31">
        <f>'SET Raw Data'!Q540</f>
        <v>0</v>
      </c>
      <c r="K540" s="31">
        <f>'SET Raw Data'!T540</f>
        <v>0</v>
      </c>
    </row>
    <row r="541" spans="1:11">
      <c r="A541" s="40" t="str">
        <f t="shared" si="24"/>
        <v>0</v>
      </c>
      <c r="B541" s="31">
        <f>'SET Raw Data'!C541</f>
        <v>0</v>
      </c>
      <c r="C541" s="40" t="str">
        <f t="shared" si="25"/>
        <v>0</v>
      </c>
      <c r="D541" s="31">
        <f>'SET Raw Data'!D541</f>
        <v>0</v>
      </c>
      <c r="E541" s="31">
        <f>'SET Raw Data'!E541</f>
        <v>0</v>
      </c>
      <c r="F541" s="31">
        <f>'SET Raw Data'!G541</f>
        <v>0</v>
      </c>
      <c r="G541" s="40" t="str">
        <f t="shared" si="26"/>
        <v/>
      </c>
      <c r="H541" s="31">
        <f>'SET Raw Data'!H541</f>
        <v>0</v>
      </c>
      <c r="I541" s="31">
        <f>'SET Raw Data'!M541</f>
        <v>0</v>
      </c>
      <c r="J541" s="31">
        <f>'SET Raw Data'!Q541</f>
        <v>0</v>
      </c>
      <c r="K541" s="31">
        <f>'SET Raw Data'!T541</f>
        <v>0</v>
      </c>
    </row>
    <row r="542" spans="1:11">
      <c r="A542" s="40" t="str">
        <f t="shared" si="24"/>
        <v>0</v>
      </c>
      <c r="B542" s="31">
        <f>'SET Raw Data'!C542</f>
        <v>0</v>
      </c>
      <c r="C542" s="40" t="str">
        <f t="shared" si="25"/>
        <v>0</v>
      </c>
      <c r="D542" s="31">
        <f>'SET Raw Data'!D542</f>
        <v>0</v>
      </c>
      <c r="E542" s="31">
        <f>'SET Raw Data'!E542</f>
        <v>0</v>
      </c>
      <c r="F542" s="31">
        <f>'SET Raw Data'!G542</f>
        <v>0</v>
      </c>
      <c r="G542" s="40" t="str">
        <f t="shared" si="26"/>
        <v/>
      </c>
      <c r="H542" s="31">
        <f>'SET Raw Data'!H542</f>
        <v>0</v>
      </c>
      <c r="I542" s="31">
        <f>'SET Raw Data'!M542</f>
        <v>0</v>
      </c>
      <c r="J542" s="31">
        <f>'SET Raw Data'!Q542</f>
        <v>0</v>
      </c>
      <c r="K542" s="31">
        <f>'SET Raw Data'!T542</f>
        <v>0</v>
      </c>
    </row>
    <row r="543" spans="1:11">
      <c r="A543" s="40" t="str">
        <f t="shared" si="24"/>
        <v>0</v>
      </c>
      <c r="B543" s="31">
        <f>'SET Raw Data'!C543</f>
        <v>0</v>
      </c>
      <c r="C543" s="40" t="str">
        <f t="shared" si="25"/>
        <v>0</v>
      </c>
      <c r="D543" s="31">
        <f>'SET Raw Data'!D543</f>
        <v>0</v>
      </c>
      <c r="E543" s="31">
        <f>'SET Raw Data'!E543</f>
        <v>0</v>
      </c>
      <c r="F543" s="31">
        <f>'SET Raw Data'!G543</f>
        <v>0</v>
      </c>
      <c r="G543" s="40" t="str">
        <f t="shared" si="26"/>
        <v/>
      </c>
      <c r="H543" s="31">
        <f>'SET Raw Data'!H543</f>
        <v>0</v>
      </c>
      <c r="I543" s="31">
        <f>'SET Raw Data'!M543</f>
        <v>0</v>
      </c>
      <c r="J543" s="31">
        <f>'SET Raw Data'!Q543</f>
        <v>0</v>
      </c>
      <c r="K543" s="31">
        <f>'SET Raw Data'!T543</f>
        <v>0</v>
      </c>
    </row>
    <row r="544" spans="1:11">
      <c r="A544" s="40" t="str">
        <f t="shared" si="24"/>
        <v>0</v>
      </c>
      <c r="B544" s="31">
        <f>'SET Raw Data'!C544</f>
        <v>0</v>
      </c>
      <c r="C544" s="40" t="str">
        <f t="shared" si="25"/>
        <v>0</v>
      </c>
      <c r="D544" s="31">
        <f>'SET Raw Data'!D544</f>
        <v>0</v>
      </c>
      <c r="E544" s="31">
        <f>'SET Raw Data'!E544</f>
        <v>0</v>
      </c>
      <c r="F544" s="31">
        <f>'SET Raw Data'!G544</f>
        <v>0</v>
      </c>
      <c r="G544" s="40" t="str">
        <f t="shared" si="26"/>
        <v/>
      </c>
      <c r="H544" s="31">
        <f>'SET Raw Data'!H544</f>
        <v>0</v>
      </c>
      <c r="I544" s="31">
        <f>'SET Raw Data'!M544</f>
        <v>0</v>
      </c>
      <c r="J544" s="31">
        <f>'SET Raw Data'!Q544</f>
        <v>0</v>
      </c>
      <c r="K544" s="31">
        <f>'SET Raw Data'!T544</f>
        <v>0</v>
      </c>
    </row>
    <row r="545" spans="1:11">
      <c r="A545" s="40" t="str">
        <f t="shared" si="24"/>
        <v>0</v>
      </c>
      <c r="B545" s="31">
        <f>'SET Raw Data'!C545</f>
        <v>0</v>
      </c>
      <c r="C545" s="40" t="str">
        <f t="shared" si="25"/>
        <v>0</v>
      </c>
      <c r="D545" s="31">
        <f>'SET Raw Data'!D545</f>
        <v>0</v>
      </c>
      <c r="E545" s="31">
        <f>'SET Raw Data'!E545</f>
        <v>0</v>
      </c>
      <c r="F545" s="31">
        <f>'SET Raw Data'!G545</f>
        <v>0</v>
      </c>
      <c r="G545" s="40" t="str">
        <f t="shared" si="26"/>
        <v/>
      </c>
      <c r="H545" s="31">
        <f>'SET Raw Data'!H545</f>
        <v>0</v>
      </c>
      <c r="I545" s="31">
        <f>'SET Raw Data'!M545</f>
        <v>0</v>
      </c>
      <c r="J545" s="31">
        <f>'SET Raw Data'!Q545</f>
        <v>0</v>
      </c>
      <c r="K545" s="31">
        <f>'SET Raw Data'!T545</f>
        <v>0</v>
      </c>
    </row>
    <row r="546" spans="1:11">
      <c r="A546" s="40" t="str">
        <f t="shared" si="24"/>
        <v>0</v>
      </c>
      <c r="B546" s="31">
        <f>'SET Raw Data'!C546</f>
        <v>0</v>
      </c>
      <c r="C546" s="40" t="str">
        <f t="shared" si="25"/>
        <v>0</v>
      </c>
      <c r="D546" s="31">
        <f>'SET Raw Data'!D546</f>
        <v>0</v>
      </c>
      <c r="E546" s="31">
        <f>'SET Raw Data'!E546</f>
        <v>0</v>
      </c>
      <c r="F546" s="31">
        <f>'SET Raw Data'!G546</f>
        <v>0</v>
      </c>
      <c r="G546" s="40" t="str">
        <f t="shared" si="26"/>
        <v/>
      </c>
      <c r="H546" s="31">
        <f>'SET Raw Data'!H546</f>
        <v>0</v>
      </c>
      <c r="I546" s="31">
        <f>'SET Raw Data'!M546</f>
        <v>0</v>
      </c>
      <c r="J546" s="31">
        <f>'SET Raw Data'!Q546</f>
        <v>0</v>
      </c>
      <c r="K546" s="31">
        <f>'SET Raw Data'!T546</f>
        <v>0</v>
      </c>
    </row>
    <row r="547" spans="1:11">
      <c r="A547" s="40" t="str">
        <f t="shared" si="24"/>
        <v>0</v>
      </c>
      <c r="B547" s="31">
        <f>'SET Raw Data'!C547</f>
        <v>0</v>
      </c>
      <c r="C547" s="40" t="str">
        <f t="shared" si="25"/>
        <v>0</v>
      </c>
      <c r="D547" s="31">
        <f>'SET Raw Data'!D547</f>
        <v>0</v>
      </c>
      <c r="E547" s="31">
        <f>'SET Raw Data'!E547</f>
        <v>0</v>
      </c>
      <c r="F547" s="31">
        <f>'SET Raw Data'!G547</f>
        <v>0</v>
      </c>
      <c r="G547" s="40" t="str">
        <f t="shared" si="26"/>
        <v/>
      </c>
      <c r="H547" s="31">
        <f>'SET Raw Data'!H547</f>
        <v>0</v>
      </c>
      <c r="I547" s="31">
        <f>'SET Raw Data'!M547</f>
        <v>0</v>
      </c>
      <c r="J547" s="31">
        <f>'SET Raw Data'!Q547</f>
        <v>0</v>
      </c>
      <c r="K547" s="31">
        <f>'SET Raw Data'!T547</f>
        <v>0</v>
      </c>
    </row>
    <row r="548" spans="1:11">
      <c r="A548" s="40" t="str">
        <f t="shared" si="24"/>
        <v>0</v>
      </c>
      <c r="B548" s="31">
        <f>'SET Raw Data'!C548</f>
        <v>0</v>
      </c>
      <c r="C548" s="40" t="str">
        <f t="shared" si="25"/>
        <v>0</v>
      </c>
      <c r="D548" s="31">
        <f>'SET Raw Data'!D548</f>
        <v>0</v>
      </c>
      <c r="E548" s="31">
        <f>'SET Raw Data'!E548</f>
        <v>0</v>
      </c>
      <c r="F548" s="31">
        <f>'SET Raw Data'!G548</f>
        <v>0</v>
      </c>
      <c r="G548" s="40" t="str">
        <f t="shared" si="26"/>
        <v/>
      </c>
      <c r="H548" s="31">
        <f>'SET Raw Data'!H548</f>
        <v>0</v>
      </c>
      <c r="I548" s="31">
        <f>'SET Raw Data'!M548</f>
        <v>0</v>
      </c>
      <c r="J548" s="31">
        <f>'SET Raw Data'!Q548</f>
        <v>0</v>
      </c>
      <c r="K548" s="31">
        <f>'SET Raw Data'!T548</f>
        <v>0</v>
      </c>
    </row>
    <row r="549" spans="1:11">
      <c r="A549" s="40" t="str">
        <f t="shared" si="24"/>
        <v>0</v>
      </c>
      <c r="B549" s="31">
        <f>'SET Raw Data'!C549</f>
        <v>0</v>
      </c>
      <c r="C549" s="40" t="str">
        <f t="shared" si="25"/>
        <v>0</v>
      </c>
      <c r="D549" s="31">
        <f>'SET Raw Data'!D549</f>
        <v>0</v>
      </c>
      <c r="E549" s="31">
        <f>'SET Raw Data'!E549</f>
        <v>0</v>
      </c>
      <c r="F549" s="31">
        <f>'SET Raw Data'!G549</f>
        <v>0</v>
      </c>
      <c r="G549" s="40" t="str">
        <f t="shared" si="26"/>
        <v/>
      </c>
      <c r="H549" s="31">
        <f>'SET Raw Data'!H549</f>
        <v>0</v>
      </c>
      <c r="I549" s="31">
        <f>'SET Raw Data'!M549</f>
        <v>0</v>
      </c>
      <c r="J549" s="31">
        <f>'SET Raw Data'!Q549</f>
        <v>0</v>
      </c>
      <c r="K549" s="31">
        <f>'SET Raw Data'!T549</f>
        <v>0</v>
      </c>
    </row>
    <row r="550" spans="1:11">
      <c r="A550" s="40" t="str">
        <f t="shared" si="24"/>
        <v>0</v>
      </c>
      <c r="B550" s="31">
        <f>'SET Raw Data'!C550</f>
        <v>0</v>
      </c>
      <c r="C550" s="40" t="str">
        <f t="shared" si="25"/>
        <v>0</v>
      </c>
      <c r="D550" s="31">
        <f>'SET Raw Data'!D550</f>
        <v>0</v>
      </c>
      <c r="E550" s="31">
        <f>'SET Raw Data'!E550</f>
        <v>0</v>
      </c>
      <c r="F550" s="31">
        <f>'SET Raw Data'!G550</f>
        <v>0</v>
      </c>
      <c r="G550" s="40" t="str">
        <f t="shared" si="26"/>
        <v/>
      </c>
      <c r="H550" s="31">
        <f>'SET Raw Data'!H550</f>
        <v>0</v>
      </c>
      <c r="I550" s="31">
        <f>'SET Raw Data'!M550</f>
        <v>0</v>
      </c>
      <c r="J550" s="31">
        <f>'SET Raw Data'!Q550</f>
        <v>0</v>
      </c>
      <c r="K550" s="31">
        <f>'SET Raw Data'!T550</f>
        <v>0</v>
      </c>
    </row>
    <row r="551" spans="1:11">
      <c r="A551" s="40" t="str">
        <f t="shared" si="24"/>
        <v>0</v>
      </c>
      <c r="B551" s="31">
        <f>'SET Raw Data'!C551</f>
        <v>0</v>
      </c>
      <c r="C551" s="40" t="str">
        <f t="shared" si="25"/>
        <v>0</v>
      </c>
      <c r="D551" s="31">
        <f>'SET Raw Data'!D551</f>
        <v>0</v>
      </c>
      <c r="E551" s="31">
        <f>'SET Raw Data'!E551</f>
        <v>0</v>
      </c>
      <c r="F551" s="31">
        <f>'SET Raw Data'!G551</f>
        <v>0</v>
      </c>
      <c r="G551" s="40" t="str">
        <f t="shared" si="26"/>
        <v/>
      </c>
      <c r="H551" s="31">
        <f>'SET Raw Data'!H551</f>
        <v>0</v>
      </c>
      <c r="I551" s="31">
        <f>'SET Raw Data'!M551</f>
        <v>0</v>
      </c>
      <c r="J551" s="31">
        <f>'SET Raw Data'!Q551</f>
        <v>0</v>
      </c>
      <c r="K551" s="31">
        <f>'SET Raw Data'!T551</f>
        <v>0</v>
      </c>
    </row>
    <row r="552" spans="1:11">
      <c r="A552" s="40" t="str">
        <f t="shared" si="24"/>
        <v>0</v>
      </c>
      <c r="B552" s="31">
        <f>'SET Raw Data'!C552</f>
        <v>0</v>
      </c>
      <c r="C552" s="40" t="str">
        <f t="shared" si="25"/>
        <v>0</v>
      </c>
      <c r="D552" s="31">
        <f>'SET Raw Data'!D552</f>
        <v>0</v>
      </c>
      <c r="E552" s="31">
        <f>'SET Raw Data'!E552</f>
        <v>0</v>
      </c>
      <c r="F552" s="31">
        <f>'SET Raw Data'!G552</f>
        <v>0</v>
      </c>
      <c r="G552" s="40" t="str">
        <f t="shared" si="26"/>
        <v/>
      </c>
      <c r="H552" s="31">
        <f>'SET Raw Data'!H552</f>
        <v>0</v>
      </c>
      <c r="I552" s="31">
        <f>'SET Raw Data'!M552</f>
        <v>0</v>
      </c>
      <c r="J552" s="31">
        <f>'SET Raw Data'!Q552</f>
        <v>0</v>
      </c>
      <c r="K552" s="31">
        <f>'SET Raw Data'!T552</f>
        <v>0</v>
      </c>
    </row>
    <row r="553" spans="1:11">
      <c r="A553" s="40" t="str">
        <f t="shared" si="24"/>
        <v>0</v>
      </c>
      <c r="B553" s="31">
        <f>'SET Raw Data'!C553</f>
        <v>0</v>
      </c>
      <c r="C553" s="40" t="str">
        <f t="shared" si="25"/>
        <v>0</v>
      </c>
      <c r="D553" s="31">
        <f>'SET Raw Data'!D553</f>
        <v>0</v>
      </c>
      <c r="E553" s="31">
        <f>'SET Raw Data'!E553</f>
        <v>0</v>
      </c>
      <c r="F553" s="31">
        <f>'SET Raw Data'!G553</f>
        <v>0</v>
      </c>
      <c r="G553" s="40" t="str">
        <f t="shared" si="26"/>
        <v/>
      </c>
      <c r="H553" s="31">
        <f>'SET Raw Data'!H553</f>
        <v>0</v>
      </c>
      <c r="I553" s="31">
        <f>'SET Raw Data'!M553</f>
        <v>0</v>
      </c>
      <c r="J553" s="31">
        <f>'SET Raw Data'!Q553</f>
        <v>0</v>
      </c>
      <c r="K553" s="31">
        <f>'SET Raw Data'!T553</f>
        <v>0</v>
      </c>
    </row>
    <row r="554" spans="1:11">
      <c r="A554" s="40" t="str">
        <f t="shared" si="24"/>
        <v>0</v>
      </c>
      <c r="B554" s="31">
        <f>'SET Raw Data'!C554</f>
        <v>0</v>
      </c>
      <c r="C554" s="40" t="str">
        <f t="shared" si="25"/>
        <v>0</v>
      </c>
      <c r="D554" s="31">
        <f>'SET Raw Data'!D554</f>
        <v>0</v>
      </c>
      <c r="E554" s="31">
        <f>'SET Raw Data'!E554</f>
        <v>0</v>
      </c>
      <c r="F554" s="31">
        <f>'SET Raw Data'!G554</f>
        <v>0</v>
      </c>
      <c r="G554" s="40" t="str">
        <f t="shared" si="26"/>
        <v/>
      </c>
      <c r="H554" s="31">
        <f>'SET Raw Data'!H554</f>
        <v>0</v>
      </c>
      <c r="I554" s="31">
        <f>'SET Raw Data'!M554</f>
        <v>0</v>
      </c>
      <c r="J554" s="31">
        <f>'SET Raw Data'!Q554</f>
        <v>0</v>
      </c>
      <c r="K554" s="31">
        <f>'SET Raw Data'!T554</f>
        <v>0</v>
      </c>
    </row>
    <row r="555" spans="1:11">
      <c r="A555" s="40" t="str">
        <f t="shared" si="24"/>
        <v>0</v>
      </c>
      <c r="B555" s="31">
        <f>'SET Raw Data'!C555</f>
        <v>0</v>
      </c>
      <c r="C555" s="40" t="str">
        <f t="shared" si="25"/>
        <v>0</v>
      </c>
      <c r="D555" s="31">
        <f>'SET Raw Data'!D555</f>
        <v>0</v>
      </c>
      <c r="E555" s="31">
        <f>'SET Raw Data'!E555</f>
        <v>0</v>
      </c>
      <c r="F555" s="31">
        <f>'SET Raw Data'!G555</f>
        <v>0</v>
      </c>
      <c r="G555" s="40" t="str">
        <f t="shared" si="26"/>
        <v/>
      </c>
      <c r="H555" s="31">
        <f>'SET Raw Data'!H555</f>
        <v>0</v>
      </c>
      <c r="I555" s="31">
        <f>'SET Raw Data'!M555</f>
        <v>0</v>
      </c>
      <c r="J555" s="31">
        <f>'SET Raw Data'!Q555</f>
        <v>0</v>
      </c>
      <c r="K555" s="31">
        <f>'SET Raw Data'!T555</f>
        <v>0</v>
      </c>
    </row>
    <row r="556" spans="1:11">
      <c r="A556" s="40" t="str">
        <f t="shared" si="24"/>
        <v>0</v>
      </c>
      <c r="B556" s="31">
        <f>'SET Raw Data'!C556</f>
        <v>0</v>
      </c>
      <c r="C556" s="40" t="str">
        <f t="shared" si="25"/>
        <v>0</v>
      </c>
      <c r="D556" s="31">
        <f>'SET Raw Data'!D556</f>
        <v>0</v>
      </c>
      <c r="E556" s="31">
        <f>'SET Raw Data'!E556</f>
        <v>0</v>
      </c>
      <c r="F556" s="31">
        <f>'SET Raw Data'!G556</f>
        <v>0</v>
      </c>
      <c r="G556" s="40" t="str">
        <f t="shared" si="26"/>
        <v/>
      </c>
      <c r="H556" s="31">
        <f>'SET Raw Data'!H556</f>
        <v>0</v>
      </c>
      <c r="I556" s="31">
        <f>'SET Raw Data'!M556</f>
        <v>0</v>
      </c>
      <c r="J556" s="31">
        <f>'SET Raw Data'!Q556</f>
        <v>0</v>
      </c>
      <c r="K556" s="31">
        <f>'SET Raw Data'!T556</f>
        <v>0</v>
      </c>
    </row>
    <row r="557" spans="1:11">
      <c r="A557" s="40" t="str">
        <f t="shared" si="24"/>
        <v>0</v>
      </c>
      <c r="B557" s="31">
        <f>'SET Raw Data'!C557</f>
        <v>0</v>
      </c>
      <c r="C557" s="40" t="str">
        <f t="shared" si="25"/>
        <v>0</v>
      </c>
      <c r="D557" s="31">
        <f>'SET Raw Data'!D557</f>
        <v>0</v>
      </c>
      <c r="E557" s="31">
        <f>'SET Raw Data'!E557</f>
        <v>0</v>
      </c>
      <c r="F557" s="31">
        <f>'SET Raw Data'!G557</f>
        <v>0</v>
      </c>
      <c r="G557" s="40" t="str">
        <f t="shared" si="26"/>
        <v/>
      </c>
      <c r="H557" s="31">
        <f>'SET Raw Data'!H557</f>
        <v>0</v>
      </c>
      <c r="I557" s="31">
        <f>'SET Raw Data'!M557</f>
        <v>0</v>
      </c>
      <c r="J557" s="31">
        <f>'SET Raw Data'!Q557</f>
        <v>0</v>
      </c>
      <c r="K557" s="31">
        <f>'SET Raw Data'!T557</f>
        <v>0</v>
      </c>
    </row>
    <row r="558" spans="1:11">
      <c r="A558" s="40" t="str">
        <f t="shared" si="24"/>
        <v>0</v>
      </c>
      <c r="B558" s="31">
        <f>'SET Raw Data'!C558</f>
        <v>0</v>
      </c>
      <c r="C558" s="40" t="str">
        <f t="shared" si="25"/>
        <v>0</v>
      </c>
      <c r="D558" s="31">
        <f>'SET Raw Data'!D558</f>
        <v>0</v>
      </c>
      <c r="E558" s="31">
        <f>'SET Raw Data'!E558</f>
        <v>0</v>
      </c>
      <c r="F558" s="31">
        <f>'SET Raw Data'!G558</f>
        <v>0</v>
      </c>
      <c r="G558" s="40" t="str">
        <f t="shared" si="26"/>
        <v/>
      </c>
      <c r="H558" s="31">
        <f>'SET Raw Data'!H558</f>
        <v>0</v>
      </c>
      <c r="I558" s="31">
        <f>'SET Raw Data'!M558</f>
        <v>0</v>
      </c>
      <c r="J558" s="31">
        <f>'SET Raw Data'!Q558</f>
        <v>0</v>
      </c>
      <c r="K558" s="31">
        <f>'SET Raw Data'!T558</f>
        <v>0</v>
      </c>
    </row>
    <row r="559" spans="1:11">
      <c r="A559" s="40" t="str">
        <f t="shared" si="24"/>
        <v>0</v>
      </c>
      <c r="B559" s="31">
        <f>'SET Raw Data'!C559</f>
        <v>0</v>
      </c>
      <c r="C559" s="40" t="str">
        <f t="shared" si="25"/>
        <v>0</v>
      </c>
      <c r="D559" s="31">
        <f>'SET Raw Data'!D559</f>
        <v>0</v>
      </c>
      <c r="E559" s="31">
        <f>'SET Raw Data'!E559</f>
        <v>0</v>
      </c>
      <c r="F559" s="31">
        <f>'SET Raw Data'!G559</f>
        <v>0</v>
      </c>
      <c r="G559" s="40" t="str">
        <f t="shared" si="26"/>
        <v/>
      </c>
      <c r="H559" s="31">
        <f>'SET Raw Data'!H559</f>
        <v>0</v>
      </c>
      <c r="I559" s="31">
        <f>'SET Raw Data'!M559</f>
        <v>0</v>
      </c>
      <c r="J559" s="31">
        <f>'SET Raw Data'!Q559</f>
        <v>0</v>
      </c>
      <c r="K559" s="31">
        <f>'SET Raw Data'!T559</f>
        <v>0</v>
      </c>
    </row>
    <row r="560" spans="1:11">
      <c r="A560" s="40" t="str">
        <f t="shared" si="24"/>
        <v>0</v>
      </c>
      <c r="B560" s="31">
        <f>'SET Raw Data'!C560</f>
        <v>0</v>
      </c>
      <c r="C560" s="40" t="str">
        <f t="shared" si="25"/>
        <v>0</v>
      </c>
      <c r="D560" s="31">
        <f>'SET Raw Data'!D560</f>
        <v>0</v>
      </c>
      <c r="E560" s="31">
        <f>'SET Raw Data'!E560</f>
        <v>0</v>
      </c>
      <c r="F560" s="31">
        <f>'SET Raw Data'!G560</f>
        <v>0</v>
      </c>
      <c r="G560" s="40" t="str">
        <f t="shared" si="26"/>
        <v/>
      </c>
      <c r="H560" s="31">
        <f>'SET Raw Data'!H560</f>
        <v>0</v>
      </c>
      <c r="I560" s="31">
        <f>'SET Raw Data'!M560</f>
        <v>0</v>
      </c>
      <c r="J560" s="31">
        <f>'SET Raw Data'!Q560</f>
        <v>0</v>
      </c>
      <c r="K560" s="31">
        <f>'SET Raw Data'!T560</f>
        <v>0</v>
      </c>
    </row>
    <row r="561" spans="1:11">
      <c r="A561" s="40" t="str">
        <f t="shared" si="24"/>
        <v>0</v>
      </c>
      <c r="B561" s="31">
        <f>'SET Raw Data'!C561</f>
        <v>0</v>
      </c>
      <c r="C561" s="40" t="str">
        <f t="shared" si="25"/>
        <v>0</v>
      </c>
      <c r="D561" s="31">
        <f>'SET Raw Data'!D561</f>
        <v>0</v>
      </c>
      <c r="E561" s="31">
        <f>'SET Raw Data'!E561</f>
        <v>0</v>
      </c>
      <c r="F561" s="31">
        <f>'SET Raw Data'!G561</f>
        <v>0</v>
      </c>
      <c r="G561" s="40" t="str">
        <f t="shared" si="26"/>
        <v/>
      </c>
      <c r="H561" s="31">
        <f>'SET Raw Data'!H561</f>
        <v>0</v>
      </c>
      <c r="I561" s="31">
        <f>'SET Raw Data'!M561</f>
        <v>0</v>
      </c>
      <c r="J561" s="31">
        <f>'SET Raw Data'!Q561</f>
        <v>0</v>
      </c>
      <c r="K561" s="31">
        <f>'SET Raw Data'!T561</f>
        <v>0</v>
      </c>
    </row>
    <row r="562" spans="1:11">
      <c r="A562" s="40" t="str">
        <f t="shared" si="24"/>
        <v>0</v>
      </c>
      <c r="B562" s="31">
        <f>'SET Raw Data'!C562</f>
        <v>0</v>
      </c>
      <c r="C562" s="40" t="str">
        <f t="shared" si="25"/>
        <v>0</v>
      </c>
      <c r="D562" s="31">
        <f>'SET Raw Data'!D562</f>
        <v>0</v>
      </c>
      <c r="E562" s="31">
        <f>'SET Raw Data'!E562</f>
        <v>0</v>
      </c>
      <c r="F562" s="31">
        <f>'SET Raw Data'!G562</f>
        <v>0</v>
      </c>
      <c r="G562" s="40" t="str">
        <f t="shared" si="26"/>
        <v/>
      </c>
      <c r="H562" s="31">
        <f>'SET Raw Data'!H562</f>
        <v>0</v>
      </c>
      <c r="I562" s="31">
        <f>'SET Raw Data'!M562</f>
        <v>0</v>
      </c>
      <c r="J562" s="31">
        <f>'SET Raw Data'!Q562</f>
        <v>0</v>
      </c>
      <c r="K562" s="31">
        <f>'SET Raw Data'!T562</f>
        <v>0</v>
      </c>
    </row>
    <row r="563" spans="1:11">
      <c r="A563" s="40" t="str">
        <f t="shared" si="24"/>
        <v>0</v>
      </c>
      <c r="B563" s="31">
        <f>'SET Raw Data'!C563</f>
        <v>0</v>
      </c>
      <c r="C563" s="40" t="str">
        <f t="shared" si="25"/>
        <v>0</v>
      </c>
      <c r="D563" s="31">
        <f>'SET Raw Data'!D563</f>
        <v>0</v>
      </c>
      <c r="E563" s="31">
        <f>'SET Raw Data'!E563</f>
        <v>0</v>
      </c>
      <c r="F563" s="31">
        <f>'SET Raw Data'!G563</f>
        <v>0</v>
      </c>
      <c r="G563" s="40" t="str">
        <f t="shared" si="26"/>
        <v/>
      </c>
      <c r="H563" s="31">
        <f>'SET Raw Data'!H563</f>
        <v>0</v>
      </c>
      <c r="I563" s="31">
        <f>'SET Raw Data'!M563</f>
        <v>0</v>
      </c>
      <c r="J563" s="31">
        <f>'SET Raw Data'!Q563</f>
        <v>0</v>
      </c>
      <c r="K563" s="31">
        <f>'SET Raw Data'!T563</f>
        <v>0</v>
      </c>
    </row>
    <row r="564" spans="1:11">
      <c r="A564" s="40" t="str">
        <f t="shared" si="24"/>
        <v>0</v>
      </c>
      <c r="B564" s="31">
        <f>'SET Raw Data'!C564</f>
        <v>0</v>
      </c>
      <c r="C564" s="40" t="str">
        <f t="shared" si="25"/>
        <v>0</v>
      </c>
      <c r="D564" s="31">
        <f>'SET Raw Data'!D564</f>
        <v>0</v>
      </c>
      <c r="E564" s="31">
        <f>'SET Raw Data'!E564</f>
        <v>0</v>
      </c>
      <c r="F564" s="31">
        <f>'SET Raw Data'!G564</f>
        <v>0</v>
      </c>
      <c r="G564" s="40" t="str">
        <f t="shared" si="26"/>
        <v/>
      </c>
      <c r="H564" s="31">
        <f>'SET Raw Data'!H564</f>
        <v>0</v>
      </c>
      <c r="I564" s="31">
        <f>'SET Raw Data'!M564</f>
        <v>0</v>
      </c>
      <c r="J564" s="31">
        <f>'SET Raw Data'!Q564</f>
        <v>0</v>
      </c>
      <c r="K564" s="31">
        <f>'SET Raw Data'!T564</f>
        <v>0</v>
      </c>
    </row>
    <row r="565" spans="1:11">
      <c r="A565" s="40" t="str">
        <f t="shared" si="24"/>
        <v>0</v>
      </c>
      <c r="B565" s="31">
        <f>'SET Raw Data'!C565</f>
        <v>0</v>
      </c>
      <c r="C565" s="40" t="str">
        <f t="shared" si="25"/>
        <v>0</v>
      </c>
      <c r="D565" s="31">
        <f>'SET Raw Data'!D565</f>
        <v>0</v>
      </c>
      <c r="E565" s="31">
        <f>'SET Raw Data'!E565</f>
        <v>0</v>
      </c>
      <c r="F565" s="31">
        <f>'SET Raw Data'!G565</f>
        <v>0</v>
      </c>
      <c r="G565" s="40" t="str">
        <f t="shared" si="26"/>
        <v/>
      </c>
      <c r="H565" s="31">
        <f>'SET Raw Data'!H565</f>
        <v>0</v>
      </c>
      <c r="I565" s="31">
        <f>'SET Raw Data'!M565</f>
        <v>0</v>
      </c>
      <c r="J565" s="31">
        <f>'SET Raw Data'!Q565</f>
        <v>0</v>
      </c>
      <c r="K565" s="31">
        <f>'SET Raw Data'!T565</f>
        <v>0</v>
      </c>
    </row>
    <row r="566" spans="1:11">
      <c r="A566" s="40" t="str">
        <f t="shared" si="24"/>
        <v>0</v>
      </c>
      <c r="B566" s="31">
        <f>'SET Raw Data'!C566</f>
        <v>0</v>
      </c>
      <c r="C566" s="40" t="str">
        <f t="shared" si="25"/>
        <v>0</v>
      </c>
      <c r="D566" s="31">
        <f>'SET Raw Data'!D566</f>
        <v>0</v>
      </c>
      <c r="E566" s="31">
        <f>'SET Raw Data'!E566</f>
        <v>0</v>
      </c>
      <c r="F566" s="31">
        <f>'SET Raw Data'!G566</f>
        <v>0</v>
      </c>
      <c r="G566" s="40" t="str">
        <f t="shared" si="26"/>
        <v/>
      </c>
      <c r="H566" s="31">
        <f>'SET Raw Data'!H566</f>
        <v>0</v>
      </c>
      <c r="I566" s="31">
        <f>'SET Raw Data'!M566</f>
        <v>0</v>
      </c>
      <c r="J566" s="31">
        <f>'SET Raw Data'!Q566</f>
        <v>0</v>
      </c>
      <c r="K566" s="31">
        <f>'SET Raw Data'!T566</f>
        <v>0</v>
      </c>
    </row>
    <row r="567" spans="1:11">
      <c r="A567" s="40" t="str">
        <f t="shared" si="24"/>
        <v>0</v>
      </c>
      <c r="B567" s="31">
        <f>'SET Raw Data'!C567</f>
        <v>0</v>
      </c>
      <c r="C567" s="40" t="str">
        <f t="shared" si="25"/>
        <v>0</v>
      </c>
      <c r="D567" s="31">
        <f>'SET Raw Data'!D567</f>
        <v>0</v>
      </c>
      <c r="E567" s="31">
        <f>'SET Raw Data'!E567</f>
        <v>0</v>
      </c>
      <c r="F567" s="31">
        <f>'SET Raw Data'!G567</f>
        <v>0</v>
      </c>
      <c r="G567" s="40" t="str">
        <f t="shared" si="26"/>
        <v/>
      </c>
      <c r="H567" s="31">
        <f>'SET Raw Data'!H567</f>
        <v>0</v>
      </c>
      <c r="I567" s="31">
        <f>'SET Raw Data'!M567</f>
        <v>0</v>
      </c>
      <c r="J567" s="31">
        <f>'SET Raw Data'!Q567</f>
        <v>0</v>
      </c>
      <c r="K567" s="31">
        <f>'SET Raw Data'!T567</f>
        <v>0</v>
      </c>
    </row>
    <row r="568" spans="1:11">
      <c r="A568" s="40" t="str">
        <f t="shared" si="24"/>
        <v>0</v>
      </c>
      <c r="B568" s="31">
        <f>'SET Raw Data'!C568</f>
        <v>0</v>
      </c>
      <c r="C568" s="40" t="str">
        <f t="shared" si="25"/>
        <v>0</v>
      </c>
      <c r="D568" s="31">
        <f>'SET Raw Data'!D568</f>
        <v>0</v>
      </c>
      <c r="E568" s="31">
        <f>'SET Raw Data'!E568</f>
        <v>0</v>
      </c>
      <c r="F568" s="31">
        <f>'SET Raw Data'!G568</f>
        <v>0</v>
      </c>
      <c r="G568" s="40" t="str">
        <f t="shared" si="26"/>
        <v/>
      </c>
      <c r="H568" s="31">
        <f>'SET Raw Data'!H568</f>
        <v>0</v>
      </c>
      <c r="I568" s="31">
        <f>'SET Raw Data'!M568</f>
        <v>0</v>
      </c>
      <c r="J568" s="31">
        <f>'SET Raw Data'!Q568</f>
        <v>0</v>
      </c>
      <c r="K568" s="31">
        <f>'SET Raw Data'!T568</f>
        <v>0</v>
      </c>
    </row>
    <row r="569" spans="1:11">
      <c r="A569" s="40" t="str">
        <f t="shared" si="24"/>
        <v>0</v>
      </c>
      <c r="B569" s="31">
        <f>'SET Raw Data'!C569</f>
        <v>0</v>
      </c>
      <c r="C569" s="40" t="str">
        <f t="shared" si="25"/>
        <v>0</v>
      </c>
      <c r="D569" s="31">
        <f>'SET Raw Data'!D569</f>
        <v>0</v>
      </c>
      <c r="E569" s="31">
        <f>'SET Raw Data'!E569</f>
        <v>0</v>
      </c>
      <c r="F569" s="31">
        <f>'SET Raw Data'!G569</f>
        <v>0</v>
      </c>
      <c r="G569" s="40" t="str">
        <f t="shared" si="26"/>
        <v/>
      </c>
      <c r="H569" s="31">
        <f>'SET Raw Data'!H569</f>
        <v>0</v>
      </c>
      <c r="I569" s="31">
        <f>'SET Raw Data'!M569</f>
        <v>0</v>
      </c>
      <c r="J569" s="31">
        <f>'SET Raw Data'!Q569</f>
        <v>0</v>
      </c>
      <c r="K569" s="31">
        <f>'SET Raw Data'!T569</f>
        <v>0</v>
      </c>
    </row>
    <row r="570" spans="1:11">
      <c r="A570" s="40" t="str">
        <f t="shared" si="24"/>
        <v>0</v>
      </c>
      <c r="B570" s="31">
        <f>'SET Raw Data'!C570</f>
        <v>0</v>
      </c>
      <c r="C570" s="40" t="str">
        <f t="shared" si="25"/>
        <v>0</v>
      </c>
      <c r="D570" s="31">
        <f>'SET Raw Data'!D570</f>
        <v>0</v>
      </c>
      <c r="E570" s="31">
        <f>'SET Raw Data'!E570</f>
        <v>0</v>
      </c>
      <c r="F570" s="31">
        <f>'SET Raw Data'!G570</f>
        <v>0</v>
      </c>
      <c r="G570" s="40" t="str">
        <f t="shared" si="26"/>
        <v/>
      </c>
      <c r="H570" s="31">
        <f>'SET Raw Data'!H570</f>
        <v>0</v>
      </c>
      <c r="I570" s="31">
        <f>'SET Raw Data'!M570</f>
        <v>0</v>
      </c>
      <c r="J570" s="31">
        <f>'SET Raw Data'!Q570</f>
        <v>0</v>
      </c>
      <c r="K570" s="31">
        <f>'SET Raw Data'!T570</f>
        <v>0</v>
      </c>
    </row>
    <row r="571" spans="1:11">
      <c r="A571" s="40" t="str">
        <f t="shared" si="24"/>
        <v>0</v>
      </c>
      <c r="B571" s="31">
        <f>'SET Raw Data'!C571</f>
        <v>0</v>
      </c>
      <c r="C571" s="40" t="str">
        <f t="shared" si="25"/>
        <v>0</v>
      </c>
      <c r="D571" s="31">
        <f>'SET Raw Data'!D571</f>
        <v>0</v>
      </c>
      <c r="E571" s="31">
        <f>'SET Raw Data'!E571</f>
        <v>0</v>
      </c>
      <c r="F571" s="31">
        <f>'SET Raw Data'!G571</f>
        <v>0</v>
      </c>
      <c r="G571" s="40" t="str">
        <f t="shared" si="26"/>
        <v/>
      </c>
      <c r="H571" s="31">
        <f>'SET Raw Data'!H571</f>
        <v>0</v>
      </c>
      <c r="I571" s="31">
        <f>'SET Raw Data'!M571</f>
        <v>0</v>
      </c>
      <c r="J571" s="31">
        <f>'SET Raw Data'!Q571</f>
        <v>0</v>
      </c>
      <c r="K571" s="31">
        <f>'SET Raw Data'!T571</f>
        <v>0</v>
      </c>
    </row>
    <row r="572" spans="1:11">
      <c r="A572" s="40" t="str">
        <f t="shared" si="24"/>
        <v>0</v>
      </c>
      <c r="B572" s="31">
        <f>'SET Raw Data'!C572</f>
        <v>0</v>
      </c>
      <c r="C572" s="40" t="str">
        <f t="shared" si="25"/>
        <v>0</v>
      </c>
      <c r="D572" s="31">
        <f>'SET Raw Data'!D572</f>
        <v>0</v>
      </c>
      <c r="E572" s="31">
        <f>'SET Raw Data'!E572</f>
        <v>0</v>
      </c>
      <c r="F572" s="31">
        <f>'SET Raw Data'!G572</f>
        <v>0</v>
      </c>
      <c r="G572" s="40" t="str">
        <f t="shared" si="26"/>
        <v/>
      </c>
      <c r="H572" s="31">
        <f>'SET Raw Data'!H572</f>
        <v>0</v>
      </c>
      <c r="I572" s="31">
        <f>'SET Raw Data'!M572</f>
        <v>0</v>
      </c>
      <c r="J572" s="31">
        <f>'SET Raw Data'!Q572</f>
        <v>0</v>
      </c>
      <c r="K572" s="31">
        <f>'SET Raw Data'!T572</f>
        <v>0</v>
      </c>
    </row>
    <row r="573" spans="1:11">
      <c r="A573" s="40" t="str">
        <f t="shared" si="24"/>
        <v>0</v>
      </c>
      <c r="B573" s="31">
        <f>'SET Raw Data'!C573</f>
        <v>0</v>
      </c>
      <c r="C573" s="40" t="str">
        <f t="shared" si="25"/>
        <v>0</v>
      </c>
      <c r="D573" s="31">
        <f>'SET Raw Data'!D573</f>
        <v>0</v>
      </c>
      <c r="E573" s="31">
        <f>'SET Raw Data'!E573</f>
        <v>0</v>
      </c>
      <c r="F573" s="31">
        <f>'SET Raw Data'!G573</f>
        <v>0</v>
      </c>
      <c r="G573" s="40" t="str">
        <f t="shared" si="26"/>
        <v/>
      </c>
      <c r="H573" s="31">
        <f>'SET Raw Data'!H573</f>
        <v>0</v>
      </c>
      <c r="I573" s="31">
        <f>'SET Raw Data'!M573</f>
        <v>0</v>
      </c>
      <c r="J573" s="31">
        <f>'SET Raw Data'!Q573</f>
        <v>0</v>
      </c>
      <c r="K573" s="31">
        <f>'SET Raw Data'!T573</f>
        <v>0</v>
      </c>
    </row>
    <row r="574" spans="1:11">
      <c r="A574" s="40" t="str">
        <f t="shared" si="24"/>
        <v>0</v>
      </c>
      <c r="B574" s="31">
        <f>'SET Raw Data'!C574</f>
        <v>0</v>
      </c>
      <c r="C574" s="40" t="str">
        <f t="shared" si="25"/>
        <v>0</v>
      </c>
      <c r="D574" s="31">
        <f>'SET Raw Data'!D574</f>
        <v>0</v>
      </c>
      <c r="E574" s="31">
        <f>'SET Raw Data'!E574</f>
        <v>0</v>
      </c>
      <c r="F574" s="31">
        <f>'SET Raw Data'!G574</f>
        <v>0</v>
      </c>
      <c r="G574" s="40" t="str">
        <f t="shared" si="26"/>
        <v/>
      </c>
      <c r="H574" s="31">
        <f>'SET Raw Data'!H574</f>
        <v>0</v>
      </c>
      <c r="I574" s="31">
        <f>'SET Raw Data'!M574</f>
        <v>0</v>
      </c>
      <c r="J574" s="31">
        <f>'SET Raw Data'!Q574</f>
        <v>0</v>
      </c>
      <c r="K574" s="31">
        <f>'SET Raw Data'!T574</f>
        <v>0</v>
      </c>
    </row>
    <row r="575" spans="1:11">
      <c r="A575" s="40" t="str">
        <f t="shared" si="24"/>
        <v>0</v>
      </c>
      <c r="B575" s="31">
        <f>'SET Raw Data'!C575</f>
        <v>0</v>
      </c>
      <c r="C575" s="40" t="str">
        <f t="shared" si="25"/>
        <v>0</v>
      </c>
      <c r="D575" s="31">
        <f>'SET Raw Data'!D575</f>
        <v>0</v>
      </c>
      <c r="E575" s="31">
        <f>'SET Raw Data'!E575</f>
        <v>0</v>
      </c>
      <c r="F575" s="31">
        <f>'SET Raw Data'!G575</f>
        <v>0</v>
      </c>
      <c r="G575" s="40" t="str">
        <f t="shared" si="26"/>
        <v/>
      </c>
      <c r="H575" s="31">
        <f>'SET Raw Data'!H575</f>
        <v>0</v>
      </c>
      <c r="I575" s="31">
        <f>'SET Raw Data'!M575</f>
        <v>0</v>
      </c>
      <c r="J575" s="31">
        <f>'SET Raw Data'!Q575</f>
        <v>0</v>
      </c>
      <c r="K575" s="31">
        <f>'SET Raw Data'!T575</f>
        <v>0</v>
      </c>
    </row>
    <row r="576" spans="1:11">
      <c r="A576" s="40" t="str">
        <f t="shared" si="24"/>
        <v>0</v>
      </c>
      <c r="B576" s="31">
        <f>'SET Raw Data'!C576</f>
        <v>0</v>
      </c>
      <c r="C576" s="40" t="str">
        <f t="shared" si="25"/>
        <v>0</v>
      </c>
      <c r="D576" s="31">
        <f>'SET Raw Data'!D576</f>
        <v>0</v>
      </c>
      <c r="E576" s="31">
        <f>'SET Raw Data'!E576</f>
        <v>0</v>
      </c>
      <c r="F576" s="31">
        <f>'SET Raw Data'!G576</f>
        <v>0</v>
      </c>
      <c r="G576" s="40" t="str">
        <f t="shared" si="26"/>
        <v/>
      </c>
      <c r="H576" s="31">
        <f>'SET Raw Data'!H576</f>
        <v>0</v>
      </c>
      <c r="I576" s="31">
        <f>'SET Raw Data'!M576</f>
        <v>0</v>
      </c>
      <c r="J576" s="31">
        <f>'SET Raw Data'!Q576</f>
        <v>0</v>
      </c>
      <c r="K576" s="31">
        <f>'SET Raw Data'!T576</f>
        <v>0</v>
      </c>
    </row>
    <row r="577" spans="1:11">
      <c r="A577" s="40" t="str">
        <f t="shared" si="24"/>
        <v>0</v>
      </c>
      <c r="B577" s="31">
        <f>'SET Raw Data'!C577</f>
        <v>0</v>
      </c>
      <c r="C577" s="40" t="str">
        <f t="shared" si="25"/>
        <v>0</v>
      </c>
      <c r="D577" s="31">
        <f>'SET Raw Data'!D577</f>
        <v>0</v>
      </c>
      <c r="E577" s="31">
        <f>'SET Raw Data'!E577</f>
        <v>0</v>
      </c>
      <c r="F577" s="31">
        <f>'SET Raw Data'!G577</f>
        <v>0</v>
      </c>
      <c r="G577" s="40" t="str">
        <f t="shared" si="26"/>
        <v/>
      </c>
      <c r="H577" s="31">
        <f>'SET Raw Data'!H577</f>
        <v>0</v>
      </c>
      <c r="I577" s="31">
        <f>'SET Raw Data'!M577</f>
        <v>0</v>
      </c>
      <c r="J577" s="31">
        <f>'SET Raw Data'!Q577</f>
        <v>0</v>
      </c>
      <c r="K577" s="31">
        <f>'SET Raw Data'!T577</f>
        <v>0</v>
      </c>
    </row>
    <row r="578" spans="1:11">
      <c r="A578" s="40" t="str">
        <f t="shared" ref="A578:A641" si="27">CONCATENATE(E578,G578)</f>
        <v>0</v>
      </c>
      <c r="B578" s="31">
        <f>'SET Raw Data'!C578</f>
        <v>0</v>
      </c>
      <c r="C578" s="40" t="str">
        <f t="shared" si="25"/>
        <v>0</v>
      </c>
      <c r="D578" s="31">
        <f>'SET Raw Data'!D578</f>
        <v>0</v>
      </c>
      <c r="E578" s="31">
        <f>'SET Raw Data'!E578</f>
        <v>0</v>
      </c>
      <c r="F578" s="31">
        <f>'SET Raw Data'!G578</f>
        <v>0</v>
      </c>
      <c r="G578" s="40" t="str">
        <f t="shared" si="26"/>
        <v/>
      </c>
      <c r="H578" s="31">
        <f>'SET Raw Data'!H578</f>
        <v>0</v>
      </c>
      <c r="I578" s="31">
        <f>'SET Raw Data'!M578</f>
        <v>0</v>
      </c>
      <c r="J578" s="31">
        <f>'SET Raw Data'!Q578</f>
        <v>0</v>
      </c>
      <c r="K578" s="31">
        <f>'SET Raw Data'!T578</f>
        <v>0</v>
      </c>
    </row>
    <row r="579" spans="1:11">
      <c r="A579" s="40" t="str">
        <f t="shared" si="27"/>
        <v>0</v>
      </c>
      <c r="B579" s="31">
        <f>'SET Raw Data'!C579</f>
        <v>0</v>
      </c>
      <c r="C579" s="40" t="str">
        <f t="shared" ref="C579:C642" si="28">RIGHT(B579,2)</f>
        <v>0</v>
      </c>
      <c r="D579" s="31">
        <f>'SET Raw Data'!D579</f>
        <v>0</v>
      </c>
      <c r="E579" s="31">
        <f>'SET Raw Data'!E579</f>
        <v>0</v>
      </c>
      <c r="F579" s="31">
        <f>'SET Raw Data'!G579</f>
        <v>0</v>
      </c>
      <c r="G579" s="40" t="str">
        <f t="shared" ref="G579:G642" si="29">IF(F579="Family Director (519)","FD",IF(F579="Community Director (514)","CD",IF(F579="Program Director (511)","PD",IF(F579="Grand Knight (501)","GK",IF(F579=0,"","State")))))</f>
        <v/>
      </c>
      <c r="H579" s="31">
        <f>'SET Raw Data'!H579</f>
        <v>0</v>
      </c>
      <c r="I579" s="31">
        <f>'SET Raw Data'!M579</f>
        <v>0</v>
      </c>
      <c r="J579" s="31">
        <f>'SET Raw Data'!Q579</f>
        <v>0</v>
      </c>
      <c r="K579" s="31">
        <f>'SET Raw Data'!T579</f>
        <v>0</v>
      </c>
    </row>
    <row r="580" spans="1:11">
      <c r="A580" s="40" t="str">
        <f t="shared" si="27"/>
        <v>0</v>
      </c>
      <c r="B580" s="31">
        <f>'SET Raw Data'!C580</f>
        <v>0</v>
      </c>
      <c r="C580" s="40" t="str">
        <f t="shared" si="28"/>
        <v>0</v>
      </c>
      <c r="D580" s="31">
        <f>'SET Raw Data'!D580</f>
        <v>0</v>
      </c>
      <c r="E580" s="31">
        <f>'SET Raw Data'!E580</f>
        <v>0</v>
      </c>
      <c r="F580" s="31">
        <f>'SET Raw Data'!G580</f>
        <v>0</v>
      </c>
      <c r="G580" s="40" t="str">
        <f t="shared" si="29"/>
        <v/>
      </c>
      <c r="H580" s="31">
        <f>'SET Raw Data'!H580</f>
        <v>0</v>
      </c>
      <c r="I580" s="31">
        <f>'SET Raw Data'!M580</f>
        <v>0</v>
      </c>
      <c r="J580" s="31">
        <f>'SET Raw Data'!Q580</f>
        <v>0</v>
      </c>
      <c r="K580" s="31">
        <f>'SET Raw Data'!T580</f>
        <v>0</v>
      </c>
    </row>
    <row r="581" spans="1:11">
      <c r="A581" s="40" t="str">
        <f t="shared" si="27"/>
        <v>0</v>
      </c>
      <c r="B581" s="31">
        <f>'SET Raw Data'!C581</f>
        <v>0</v>
      </c>
      <c r="C581" s="40" t="str">
        <f t="shared" si="28"/>
        <v>0</v>
      </c>
      <c r="D581" s="31">
        <f>'SET Raw Data'!D581</f>
        <v>0</v>
      </c>
      <c r="E581" s="31">
        <f>'SET Raw Data'!E581</f>
        <v>0</v>
      </c>
      <c r="F581" s="31">
        <f>'SET Raw Data'!G581</f>
        <v>0</v>
      </c>
      <c r="G581" s="40" t="str">
        <f t="shared" si="29"/>
        <v/>
      </c>
      <c r="H581" s="31">
        <f>'SET Raw Data'!H581</f>
        <v>0</v>
      </c>
      <c r="I581" s="31">
        <f>'SET Raw Data'!M581</f>
        <v>0</v>
      </c>
      <c r="J581" s="31">
        <f>'SET Raw Data'!Q581</f>
        <v>0</v>
      </c>
      <c r="K581" s="31">
        <f>'SET Raw Data'!T581</f>
        <v>0</v>
      </c>
    </row>
    <row r="582" spans="1:11">
      <c r="A582" s="40" t="str">
        <f t="shared" si="27"/>
        <v>0</v>
      </c>
      <c r="B582" s="31">
        <f>'SET Raw Data'!C582</f>
        <v>0</v>
      </c>
      <c r="C582" s="40" t="str">
        <f t="shared" si="28"/>
        <v>0</v>
      </c>
      <c r="D582" s="31">
        <f>'SET Raw Data'!D582</f>
        <v>0</v>
      </c>
      <c r="E582" s="31">
        <f>'SET Raw Data'!E582</f>
        <v>0</v>
      </c>
      <c r="F582" s="31">
        <f>'SET Raw Data'!G582</f>
        <v>0</v>
      </c>
      <c r="G582" s="40" t="str">
        <f t="shared" si="29"/>
        <v/>
      </c>
      <c r="H582" s="31">
        <f>'SET Raw Data'!H582</f>
        <v>0</v>
      </c>
      <c r="I582" s="31">
        <f>'SET Raw Data'!M582</f>
        <v>0</v>
      </c>
      <c r="J582" s="31">
        <f>'SET Raw Data'!Q582</f>
        <v>0</v>
      </c>
      <c r="K582" s="31">
        <f>'SET Raw Data'!T582</f>
        <v>0</v>
      </c>
    </row>
    <row r="583" spans="1:11">
      <c r="A583" s="40" t="str">
        <f t="shared" si="27"/>
        <v>0</v>
      </c>
      <c r="B583" s="31">
        <f>'SET Raw Data'!C583</f>
        <v>0</v>
      </c>
      <c r="C583" s="40" t="str">
        <f t="shared" si="28"/>
        <v>0</v>
      </c>
      <c r="D583" s="31">
        <f>'SET Raw Data'!D583</f>
        <v>0</v>
      </c>
      <c r="E583" s="31">
        <f>'SET Raw Data'!E583</f>
        <v>0</v>
      </c>
      <c r="F583" s="31">
        <f>'SET Raw Data'!G583</f>
        <v>0</v>
      </c>
      <c r="G583" s="40" t="str">
        <f t="shared" si="29"/>
        <v/>
      </c>
      <c r="H583" s="31">
        <f>'SET Raw Data'!H583</f>
        <v>0</v>
      </c>
      <c r="I583" s="31">
        <f>'SET Raw Data'!M583</f>
        <v>0</v>
      </c>
      <c r="J583" s="31">
        <f>'SET Raw Data'!Q583</f>
        <v>0</v>
      </c>
      <c r="K583" s="31">
        <f>'SET Raw Data'!T583</f>
        <v>0</v>
      </c>
    </row>
    <row r="584" spans="1:11">
      <c r="A584" s="40" t="str">
        <f t="shared" si="27"/>
        <v>0</v>
      </c>
      <c r="B584" s="31">
        <f>'SET Raw Data'!C584</f>
        <v>0</v>
      </c>
      <c r="C584" s="40" t="str">
        <f t="shared" si="28"/>
        <v>0</v>
      </c>
      <c r="D584" s="31">
        <f>'SET Raw Data'!D584</f>
        <v>0</v>
      </c>
      <c r="E584" s="31">
        <f>'SET Raw Data'!E584</f>
        <v>0</v>
      </c>
      <c r="F584" s="31">
        <f>'SET Raw Data'!G584</f>
        <v>0</v>
      </c>
      <c r="G584" s="40" t="str">
        <f t="shared" si="29"/>
        <v/>
      </c>
      <c r="H584" s="31">
        <f>'SET Raw Data'!H584</f>
        <v>0</v>
      </c>
      <c r="I584" s="31">
        <f>'SET Raw Data'!M584</f>
        <v>0</v>
      </c>
      <c r="J584" s="31">
        <f>'SET Raw Data'!Q584</f>
        <v>0</v>
      </c>
      <c r="K584" s="31">
        <f>'SET Raw Data'!T584</f>
        <v>0</v>
      </c>
    </row>
    <row r="585" spans="1:11">
      <c r="A585" s="40" t="str">
        <f t="shared" si="27"/>
        <v>0</v>
      </c>
      <c r="B585" s="31">
        <f>'SET Raw Data'!C585</f>
        <v>0</v>
      </c>
      <c r="C585" s="40" t="str">
        <f t="shared" si="28"/>
        <v>0</v>
      </c>
      <c r="D585" s="31">
        <f>'SET Raw Data'!D585</f>
        <v>0</v>
      </c>
      <c r="E585" s="31">
        <f>'SET Raw Data'!E585</f>
        <v>0</v>
      </c>
      <c r="F585" s="31">
        <f>'SET Raw Data'!G585</f>
        <v>0</v>
      </c>
      <c r="G585" s="40" t="str">
        <f t="shared" si="29"/>
        <v/>
      </c>
      <c r="H585" s="31">
        <f>'SET Raw Data'!H585</f>
        <v>0</v>
      </c>
      <c r="I585" s="31">
        <f>'SET Raw Data'!M585</f>
        <v>0</v>
      </c>
      <c r="J585" s="31">
        <f>'SET Raw Data'!Q585</f>
        <v>0</v>
      </c>
      <c r="K585" s="31">
        <f>'SET Raw Data'!T585</f>
        <v>0</v>
      </c>
    </row>
    <row r="586" spans="1:11">
      <c r="A586" s="40" t="str">
        <f t="shared" si="27"/>
        <v>0</v>
      </c>
      <c r="B586" s="31">
        <f>'SET Raw Data'!C586</f>
        <v>0</v>
      </c>
      <c r="C586" s="40" t="str">
        <f t="shared" si="28"/>
        <v>0</v>
      </c>
      <c r="D586" s="31">
        <f>'SET Raw Data'!D586</f>
        <v>0</v>
      </c>
      <c r="E586" s="31">
        <f>'SET Raw Data'!E586</f>
        <v>0</v>
      </c>
      <c r="F586" s="31">
        <f>'SET Raw Data'!G586</f>
        <v>0</v>
      </c>
      <c r="G586" s="40" t="str">
        <f t="shared" si="29"/>
        <v/>
      </c>
      <c r="H586" s="31">
        <f>'SET Raw Data'!H586</f>
        <v>0</v>
      </c>
      <c r="I586" s="31">
        <f>'SET Raw Data'!M586</f>
        <v>0</v>
      </c>
      <c r="J586" s="31">
        <f>'SET Raw Data'!Q586</f>
        <v>0</v>
      </c>
      <c r="K586" s="31">
        <f>'SET Raw Data'!T586</f>
        <v>0</v>
      </c>
    </row>
    <row r="587" spans="1:11">
      <c r="A587" s="40" t="str">
        <f t="shared" si="27"/>
        <v>0</v>
      </c>
      <c r="B587" s="31">
        <f>'SET Raw Data'!C587</f>
        <v>0</v>
      </c>
      <c r="C587" s="40" t="str">
        <f t="shared" si="28"/>
        <v>0</v>
      </c>
      <c r="D587" s="31">
        <f>'SET Raw Data'!D587</f>
        <v>0</v>
      </c>
      <c r="E587" s="31">
        <f>'SET Raw Data'!E587</f>
        <v>0</v>
      </c>
      <c r="F587" s="31">
        <f>'SET Raw Data'!G587</f>
        <v>0</v>
      </c>
      <c r="G587" s="40" t="str">
        <f t="shared" si="29"/>
        <v/>
      </c>
      <c r="H587" s="31">
        <f>'SET Raw Data'!H587</f>
        <v>0</v>
      </c>
      <c r="I587" s="31">
        <f>'SET Raw Data'!M587</f>
        <v>0</v>
      </c>
      <c r="J587" s="31">
        <f>'SET Raw Data'!Q587</f>
        <v>0</v>
      </c>
      <c r="K587" s="31">
        <f>'SET Raw Data'!T587</f>
        <v>0</v>
      </c>
    </row>
    <row r="588" spans="1:11">
      <c r="A588" s="40" t="str">
        <f t="shared" si="27"/>
        <v>0</v>
      </c>
      <c r="B588" s="31">
        <f>'SET Raw Data'!C588</f>
        <v>0</v>
      </c>
      <c r="C588" s="40" t="str">
        <f t="shared" si="28"/>
        <v>0</v>
      </c>
      <c r="D588" s="31">
        <f>'SET Raw Data'!D588</f>
        <v>0</v>
      </c>
      <c r="E588" s="31">
        <f>'SET Raw Data'!E588</f>
        <v>0</v>
      </c>
      <c r="F588" s="31">
        <f>'SET Raw Data'!G588</f>
        <v>0</v>
      </c>
      <c r="G588" s="40" t="str">
        <f t="shared" si="29"/>
        <v/>
      </c>
      <c r="H588" s="31">
        <f>'SET Raw Data'!H588</f>
        <v>0</v>
      </c>
      <c r="I588" s="31">
        <f>'SET Raw Data'!M588</f>
        <v>0</v>
      </c>
      <c r="J588" s="31">
        <f>'SET Raw Data'!Q588</f>
        <v>0</v>
      </c>
      <c r="K588" s="31">
        <f>'SET Raw Data'!T588</f>
        <v>0</v>
      </c>
    </row>
    <row r="589" spans="1:11">
      <c r="A589" s="40" t="str">
        <f t="shared" si="27"/>
        <v>0</v>
      </c>
      <c r="B589" s="31">
        <f>'SET Raw Data'!C589</f>
        <v>0</v>
      </c>
      <c r="C589" s="40" t="str">
        <f t="shared" si="28"/>
        <v>0</v>
      </c>
      <c r="D589" s="31">
        <f>'SET Raw Data'!D589</f>
        <v>0</v>
      </c>
      <c r="E589" s="31">
        <f>'SET Raw Data'!E589</f>
        <v>0</v>
      </c>
      <c r="F589" s="31">
        <f>'SET Raw Data'!G589</f>
        <v>0</v>
      </c>
      <c r="G589" s="40" t="str">
        <f t="shared" si="29"/>
        <v/>
      </c>
      <c r="H589" s="31">
        <f>'SET Raw Data'!H589</f>
        <v>0</v>
      </c>
      <c r="I589" s="31">
        <f>'SET Raw Data'!M589</f>
        <v>0</v>
      </c>
      <c r="J589" s="31">
        <f>'SET Raw Data'!Q589</f>
        <v>0</v>
      </c>
      <c r="K589" s="31">
        <f>'SET Raw Data'!T589</f>
        <v>0</v>
      </c>
    </row>
    <row r="590" spans="1:11">
      <c r="A590" s="40" t="str">
        <f t="shared" si="27"/>
        <v>0</v>
      </c>
      <c r="B590" s="31">
        <f>'SET Raw Data'!C590</f>
        <v>0</v>
      </c>
      <c r="C590" s="40" t="str">
        <f t="shared" si="28"/>
        <v>0</v>
      </c>
      <c r="D590" s="31">
        <f>'SET Raw Data'!D590</f>
        <v>0</v>
      </c>
      <c r="E590" s="31">
        <f>'SET Raw Data'!E590</f>
        <v>0</v>
      </c>
      <c r="F590" s="31">
        <f>'SET Raw Data'!G590</f>
        <v>0</v>
      </c>
      <c r="G590" s="40" t="str">
        <f t="shared" si="29"/>
        <v/>
      </c>
      <c r="H590" s="31">
        <f>'SET Raw Data'!H590</f>
        <v>0</v>
      </c>
      <c r="I590" s="31">
        <f>'SET Raw Data'!M590</f>
        <v>0</v>
      </c>
      <c r="J590" s="31">
        <f>'SET Raw Data'!Q590</f>
        <v>0</v>
      </c>
      <c r="K590" s="31">
        <f>'SET Raw Data'!T590</f>
        <v>0</v>
      </c>
    </row>
    <row r="591" spans="1:11">
      <c r="A591" s="40" t="str">
        <f t="shared" si="27"/>
        <v>0</v>
      </c>
      <c r="B591" s="31">
        <f>'SET Raw Data'!C591</f>
        <v>0</v>
      </c>
      <c r="C591" s="40" t="str">
        <f t="shared" si="28"/>
        <v>0</v>
      </c>
      <c r="D591" s="31">
        <f>'SET Raw Data'!D591</f>
        <v>0</v>
      </c>
      <c r="E591" s="31">
        <f>'SET Raw Data'!E591</f>
        <v>0</v>
      </c>
      <c r="F591" s="31">
        <f>'SET Raw Data'!G591</f>
        <v>0</v>
      </c>
      <c r="G591" s="40" t="str">
        <f t="shared" si="29"/>
        <v/>
      </c>
      <c r="H591" s="31">
        <f>'SET Raw Data'!H591</f>
        <v>0</v>
      </c>
      <c r="I591" s="31">
        <f>'SET Raw Data'!M591</f>
        <v>0</v>
      </c>
      <c r="J591" s="31">
        <f>'SET Raw Data'!Q591</f>
        <v>0</v>
      </c>
      <c r="K591" s="31">
        <f>'SET Raw Data'!T591</f>
        <v>0</v>
      </c>
    </row>
    <row r="592" spans="1:11">
      <c r="A592" s="40" t="str">
        <f t="shared" si="27"/>
        <v>0</v>
      </c>
      <c r="B592" s="31">
        <f>'SET Raw Data'!C592</f>
        <v>0</v>
      </c>
      <c r="C592" s="40" t="str">
        <f t="shared" si="28"/>
        <v>0</v>
      </c>
      <c r="D592" s="31">
        <f>'SET Raw Data'!D592</f>
        <v>0</v>
      </c>
      <c r="E592" s="31">
        <f>'SET Raw Data'!E592</f>
        <v>0</v>
      </c>
      <c r="F592" s="31">
        <f>'SET Raw Data'!G592</f>
        <v>0</v>
      </c>
      <c r="G592" s="40" t="str">
        <f t="shared" si="29"/>
        <v/>
      </c>
      <c r="H592" s="31">
        <f>'SET Raw Data'!H592</f>
        <v>0</v>
      </c>
      <c r="I592" s="31">
        <f>'SET Raw Data'!M592</f>
        <v>0</v>
      </c>
      <c r="J592" s="31">
        <f>'SET Raw Data'!Q592</f>
        <v>0</v>
      </c>
      <c r="K592" s="31">
        <f>'SET Raw Data'!T592</f>
        <v>0</v>
      </c>
    </row>
    <row r="593" spans="1:11">
      <c r="A593" s="40" t="str">
        <f t="shared" si="27"/>
        <v>0</v>
      </c>
      <c r="B593" s="31">
        <f>'SET Raw Data'!C593</f>
        <v>0</v>
      </c>
      <c r="C593" s="40" t="str">
        <f t="shared" si="28"/>
        <v>0</v>
      </c>
      <c r="D593" s="31">
        <f>'SET Raw Data'!D593</f>
        <v>0</v>
      </c>
      <c r="E593" s="31">
        <f>'SET Raw Data'!E593</f>
        <v>0</v>
      </c>
      <c r="F593" s="31">
        <f>'SET Raw Data'!G593</f>
        <v>0</v>
      </c>
      <c r="G593" s="40" t="str">
        <f t="shared" si="29"/>
        <v/>
      </c>
      <c r="H593" s="31">
        <f>'SET Raw Data'!H593</f>
        <v>0</v>
      </c>
      <c r="I593" s="31">
        <f>'SET Raw Data'!M593</f>
        <v>0</v>
      </c>
      <c r="J593" s="31">
        <f>'SET Raw Data'!Q593</f>
        <v>0</v>
      </c>
      <c r="K593" s="31">
        <f>'SET Raw Data'!T593</f>
        <v>0</v>
      </c>
    </row>
    <row r="594" spans="1:11">
      <c r="A594" s="40" t="str">
        <f t="shared" si="27"/>
        <v>0</v>
      </c>
      <c r="B594" s="31">
        <f>'SET Raw Data'!C594</f>
        <v>0</v>
      </c>
      <c r="C594" s="40" t="str">
        <f t="shared" si="28"/>
        <v>0</v>
      </c>
      <c r="D594" s="31">
        <f>'SET Raw Data'!D594</f>
        <v>0</v>
      </c>
      <c r="E594" s="31">
        <f>'SET Raw Data'!E594</f>
        <v>0</v>
      </c>
      <c r="F594" s="31">
        <f>'SET Raw Data'!G594</f>
        <v>0</v>
      </c>
      <c r="G594" s="40" t="str">
        <f t="shared" si="29"/>
        <v/>
      </c>
      <c r="H594" s="31">
        <f>'SET Raw Data'!H594</f>
        <v>0</v>
      </c>
      <c r="I594" s="31">
        <f>'SET Raw Data'!M594</f>
        <v>0</v>
      </c>
      <c r="J594" s="31">
        <f>'SET Raw Data'!Q594</f>
        <v>0</v>
      </c>
      <c r="K594" s="31">
        <f>'SET Raw Data'!T594</f>
        <v>0</v>
      </c>
    </row>
    <row r="595" spans="1:11">
      <c r="A595" s="40" t="str">
        <f t="shared" si="27"/>
        <v>0</v>
      </c>
      <c r="B595" s="31">
        <f>'SET Raw Data'!C595</f>
        <v>0</v>
      </c>
      <c r="C595" s="40" t="str">
        <f t="shared" si="28"/>
        <v>0</v>
      </c>
      <c r="D595" s="31">
        <f>'SET Raw Data'!D595</f>
        <v>0</v>
      </c>
      <c r="E595" s="31">
        <f>'SET Raw Data'!E595</f>
        <v>0</v>
      </c>
      <c r="F595" s="31">
        <f>'SET Raw Data'!G595</f>
        <v>0</v>
      </c>
      <c r="G595" s="40" t="str">
        <f t="shared" si="29"/>
        <v/>
      </c>
      <c r="H595" s="31">
        <f>'SET Raw Data'!H595</f>
        <v>0</v>
      </c>
      <c r="I595" s="31">
        <f>'SET Raw Data'!M595</f>
        <v>0</v>
      </c>
      <c r="J595" s="31">
        <f>'SET Raw Data'!Q595</f>
        <v>0</v>
      </c>
      <c r="K595" s="31">
        <f>'SET Raw Data'!T595</f>
        <v>0</v>
      </c>
    </row>
    <row r="596" spans="1:11">
      <c r="A596" s="40" t="str">
        <f t="shared" si="27"/>
        <v>0</v>
      </c>
      <c r="B596" s="31">
        <f>'SET Raw Data'!C596</f>
        <v>0</v>
      </c>
      <c r="C596" s="40" t="str">
        <f t="shared" si="28"/>
        <v>0</v>
      </c>
      <c r="D596" s="31">
        <f>'SET Raw Data'!D596</f>
        <v>0</v>
      </c>
      <c r="E596" s="31">
        <f>'SET Raw Data'!E596</f>
        <v>0</v>
      </c>
      <c r="F596" s="31">
        <f>'SET Raw Data'!G596</f>
        <v>0</v>
      </c>
      <c r="G596" s="40" t="str">
        <f t="shared" si="29"/>
        <v/>
      </c>
      <c r="H596" s="31">
        <f>'SET Raw Data'!H596</f>
        <v>0</v>
      </c>
      <c r="I596" s="31">
        <f>'SET Raw Data'!M596</f>
        <v>0</v>
      </c>
      <c r="J596" s="31">
        <f>'SET Raw Data'!Q596</f>
        <v>0</v>
      </c>
      <c r="K596" s="31">
        <f>'SET Raw Data'!T596</f>
        <v>0</v>
      </c>
    </row>
    <row r="597" spans="1:11">
      <c r="A597" s="40" t="str">
        <f t="shared" si="27"/>
        <v>0</v>
      </c>
      <c r="B597" s="31">
        <f>'SET Raw Data'!C597</f>
        <v>0</v>
      </c>
      <c r="C597" s="40" t="str">
        <f t="shared" si="28"/>
        <v>0</v>
      </c>
      <c r="D597" s="31">
        <f>'SET Raw Data'!D597</f>
        <v>0</v>
      </c>
      <c r="E597" s="31">
        <f>'SET Raw Data'!E597</f>
        <v>0</v>
      </c>
      <c r="F597" s="31">
        <f>'SET Raw Data'!G597</f>
        <v>0</v>
      </c>
      <c r="G597" s="40" t="str">
        <f t="shared" si="29"/>
        <v/>
      </c>
      <c r="H597" s="31">
        <f>'SET Raw Data'!H597</f>
        <v>0</v>
      </c>
      <c r="I597" s="31">
        <f>'SET Raw Data'!M597</f>
        <v>0</v>
      </c>
      <c r="J597" s="31">
        <f>'SET Raw Data'!Q597</f>
        <v>0</v>
      </c>
      <c r="K597" s="31">
        <f>'SET Raw Data'!T597</f>
        <v>0</v>
      </c>
    </row>
    <row r="598" spans="1:11">
      <c r="A598" s="40" t="str">
        <f t="shared" si="27"/>
        <v>0</v>
      </c>
      <c r="B598" s="31">
        <f>'SET Raw Data'!C598</f>
        <v>0</v>
      </c>
      <c r="C598" s="40" t="str">
        <f t="shared" si="28"/>
        <v>0</v>
      </c>
      <c r="D598" s="31">
        <f>'SET Raw Data'!D598</f>
        <v>0</v>
      </c>
      <c r="E598" s="31">
        <f>'SET Raw Data'!E598</f>
        <v>0</v>
      </c>
      <c r="F598" s="31">
        <f>'SET Raw Data'!G598</f>
        <v>0</v>
      </c>
      <c r="G598" s="40" t="str">
        <f t="shared" si="29"/>
        <v/>
      </c>
      <c r="H598" s="31">
        <f>'SET Raw Data'!H598</f>
        <v>0</v>
      </c>
      <c r="I598" s="31">
        <f>'SET Raw Data'!M598</f>
        <v>0</v>
      </c>
      <c r="J598" s="31">
        <f>'SET Raw Data'!Q598</f>
        <v>0</v>
      </c>
      <c r="K598" s="31">
        <f>'SET Raw Data'!T598</f>
        <v>0</v>
      </c>
    </row>
    <row r="599" spans="1:11">
      <c r="A599" s="40" t="str">
        <f t="shared" si="27"/>
        <v>0</v>
      </c>
      <c r="B599" s="31">
        <f>'SET Raw Data'!C599</f>
        <v>0</v>
      </c>
      <c r="C599" s="40" t="str">
        <f t="shared" si="28"/>
        <v>0</v>
      </c>
      <c r="D599" s="31">
        <f>'SET Raw Data'!D599</f>
        <v>0</v>
      </c>
      <c r="E599" s="31">
        <f>'SET Raw Data'!E599</f>
        <v>0</v>
      </c>
      <c r="F599" s="31">
        <f>'SET Raw Data'!G599</f>
        <v>0</v>
      </c>
      <c r="G599" s="40" t="str">
        <f t="shared" si="29"/>
        <v/>
      </c>
      <c r="H599" s="31">
        <f>'SET Raw Data'!H599</f>
        <v>0</v>
      </c>
      <c r="I599" s="31">
        <f>'SET Raw Data'!M599</f>
        <v>0</v>
      </c>
      <c r="J599" s="31">
        <f>'SET Raw Data'!Q599</f>
        <v>0</v>
      </c>
      <c r="K599" s="31">
        <f>'SET Raw Data'!T599</f>
        <v>0</v>
      </c>
    </row>
    <row r="600" spans="1:11">
      <c r="A600" s="40" t="str">
        <f t="shared" si="27"/>
        <v>0</v>
      </c>
      <c r="B600" s="31">
        <f>'SET Raw Data'!C600</f>
        <v>0</v>
      </c>
      <c r="C600" s="40" t="str">
        <f t="shared" si="28"/>
        <v>0</v>
      </c>
      <c r="D600" s="31">
        <f>'SET Raw Data'!D600</f>
        <v>0</v>
      </c>
      <c r="E600" s="31">
        <f>'SET Raw Data'!E600</f>
        <v>0</v>
      </c>
      <c r="F600" s="31">
        <f>'SET Raw Data'!G600</f>
        <v>0</v>
      </c>
      <c r="G600" s="40" t="str">
        <f t="shared" si="29"/>
        <v/>
      </c>
      <c r="H600" s="31">
        <f>'SET Raw Data'!H600</f>
        <v>0</v>
      </c>
      <c r="I600" s="31">
        <f>'SET Raw Data'!M600</f>
        <v>0</v>
      </c>
      <c r="J600" s="31">
        <f>'SET Raw Data'!Q600</f>
        <v>0</v>
      </c>
      <c r="K600" s="31">
        <f>'SET Raw Data'!T600</f>
        <v>0</v>
      </c>
    </row>
    <row r="601" spans="1:11">
      <c r="A601" s="40" t="str">
        <f t="shared" si="27"/>
        <v>0</v>
      </c>
      <c r="B601" s="31">
        <f>'SET Raw Data'!C601</f>
        <v>0</v>
      </c>
      <c r="C601" s="40" t="str">
        <f t="shared" si="28"/>
        <v>0</v>
      </c>
      <c r="D601" s="31">
        <f>'SET Raw Data'!D601</f>
        <v>0</v>
      </c>
      <c r="E601" s="31">
        <f>'SET Raw Data'!E601</f>
        <v>0</v>
      </c>
      <c r="F601" s="31">
        <f>'SET Raw Data'!G601</f>
        <v>0</v>
      </c>
      <c r="G601" s="40" t="str">
        <f t="shared" si="29"/>
        <v/>
      </c>
      <c r="H601" s="31">
        <f>'SET Raw Data'!H601</f>
        <v>0</v>
      </c>
      <c r="I601" s="31">
        <f>'SET Raw Data'!M601</f>
        <v>0</v>
      </c>
      <c r="J601" s="31">
        <f>'SET Raw Data'!Q601</f>
        <v>0</v>
      </c>
      <c r="K601" s="31">
        <f>'SET Raw Data'!T601</f>
        <v>0</v>
      </c>
    </row>
    <row r="602" spans="1:11">
      <c r="A602" s="40" t="str">
        <f t="shared" si="27"/>
        <v>0</v>
      </c>
      <c r="B602" s="31">
        <f>'SET Raw Data'!C602</f>
        <v>0</v>
      </c>
      <c r="C602" s="40" t="str">
        <f t="shared" si="28"/>
        <v>0</v>
      </c>
      <c r="D602" s="31">
        <f>'SET Raw Data'!D602</f>
        <v>0</v>
      </c>
      <c r="E602" s="31">
        <f>'SET Raw Data'!E602</f>
        <v>0</v>
      </c>
      <c r="F602" s="31">
        <f>'SET Raw Data'!G602</f>
        <v>0</v>
      </c>
      <c r="G602" s="40" t="str">
        <f t="shared" si="29"/>
        <v/>
      </c>
      <c r="H602" s="31">
        <f>'SET Raw Data'!H602</f>
        <v>0</v>
      </c>
      <c r="I602" s="31">
        <f>'SET Raw Data'!M602</f>
        <v>0</v>
      </c>
      <c r="J602" s="31">
        <f>'SET Raw Data'!Q602</f>
        <v>0</v>
      </c>
      <c r="K602" s="31">
        <f>'SET Raw Data'!T602</f>
        <v>0</v>
      </c>
    </row>
    <row r="603" spans="1:11">
      <c r="A603" s="40" t="str">
        <f t="shared" si="27"/>
        <v>0</v>
      </c>
      <c r="B603" s="31">
        <f>'SET Raw Data'!C603</f>
        <v>0</v>
      </c>
      <c r="C603" s="40" t="str">
        <f t="shared" si="28"/>
        <v>0</v>
      </c>
      <c r="D603" s="31">
        <f>'SET Raw Data'!D603</f>
        <v>0</v>
      </c>
      <c r="E603" s="31">
        <f>'SET Raw Data'!E603</f>
        <v>0</v>
      </c>
      <c r="F603" s="31">
        <f>'SET Raw Data'!G603</f>
        <v>0</v>
      </c>
      <c r="G603" s="40" t="str">
        <f t="shared" si="29"/>
        <v/>
      </c>
      <c r="H603" s="31">
        <f>'SET Raw Data'!H603</f>
        <v>0</v>
      </c>
      <c r="I603" s="31">
        <f>'SET Raw Data'!M603</f>
        <v>0</v>
      </c>
      <c r="J603" s="31">
        <f>'SET Raw Data'!Q603</f>
        <v>0</v>
      </c>
      <c r="K603" s="31">
        <f>'SET Raw Data'!T603</f>
        <v>0</v>
      </c>
    </row>
    <row r="604" spans="1:11">
      <c r="A604" s="40" t="str">
        <f t="shared" si="27"/>
        <v>0</v>
      </c>
      <c r="B604" s="31">
        <f>'SET Raw Data'!C604</f>
        <v>0</v>
      </c>
      <c r="C604" s="40" t="str">
        <f t="shared" si="28"/>
        <v>0</v>
      </c>
      <c r="D604" s="31">
        <f>'SET Raw Data'!D604</f>
        <v>0</v>
      </c>
      <c r="E604" s="31">
        <f>'SET Raw Data'!E604</f>
        <v>0</v>
      </c>
      <c r="F604" s="31">
        <f>'SET Raw Data'!G604</f>
        <v>0</v>
      </c>
      <c r="G604" s="40" t="str">
        <f t="shared" si="29"/>
        <v/>
      </c>
      <c r="H604" s="31">
        <f>'SET Raw Data'!H604</f>
        <v>0</v>
      </c>
      <c r="I604" s="31">
        <f>'SET Raw Data'!M604</f>
        <v>0</v>
      </c>
      <c r="J604" s="31">
        <f>'SET Raw Data'!Q604</f>
        <v>0</v>
      </c>
      <c r="K604" s="31">
        <f>'SET Raw Data'!T604</f>
        <v>0</v>
      </c>
    </row>
    <row r="605" spans="1:11">
      <c r="A605" s="40" t="str">
        <f t="shared" si="27"/>
        <v>0</v>
      </c>
      <c r="B605" s="31">
        <f>'SET Raw Data'!C605</f>
        <v>0</v>
      </c>
      <c r="C605" s="40" t="str">
        <f t="shared" si="28"/>
        <v>0</v>
      </c>
      <c r="D605" s="31">
        <f>'SET Raw Data'!D605</f>
        <v>0</v>
      </c>
      <c r="E605" s="31">
        <f>'SET Raw Data'!E605</f>
        <v>0</v>
      </c>
      <c r="F605" s="31">
        <f>'SET Raw Data'!G605</f>
        <v>0</v>
      </c>
      <c r="G605" s="40" t="str">
        <f t="shared" si="29"/>
        <v/>
      </c>
      <c r="H605" s="31">
        <f>'SET Raw Data'!H605</f>
        <v>0</v>
      </c>
      <c r="I605" s="31">
        <f>'SET Raw Data'!M605</f>
        <v>0</v>
      </c>
      <c r="J605" s="31">
        <f>'SET Raw Data'!Q605</f>
        <v>0</v>
      </c>
      <c r="K605" s="31">
        <f>'SET Raw Data'!T605</f>
        <v>0</v>
      </c>
    </row>
    <row r="606" spans="1:11">
      <c r="A606" s="40" t="str">
        <f t="shared" si="27"/>
        <v>0</v>
      </c>
      <c r="B606" s="31">
        <f>'SET Raw Data'!C606</f>
        <v>0</v>
      </c>
      <c r="C606" s="40" t="str">
        <f t="shared" si="28"/>
        <v>0</v>
      </c>
      <c r="D606" s="31">
        <f>'SET Raw Data'!D606</f>
        <v>0</v>
      </c>
      <c r="E606" s="31">
        <f>'SET Raw Data'!E606</f>
        <v>0</v>
      </c>
      <c r="F606" s="31">
        <f>'SET Raw Data'!G606</f>
        <v>0</v>
      </c>
      <c r="G606" s="40" t="str">
        <f t="shared" si="29"/>
        <v/>
      </c>
      <c r="H606" s="31">
        <f>'SET Raw Data'!H606</f>
        <v>0</v>
      </c>
      <c r="I606" s="31">
        <f>'SET Raw Data'!M606</f>
        <v>0</v>
      </c>
      <c r="J606" s="31">
        <f>'SET Raw Data'!Q606</f>
        <v>0</v>
      </c>
      <c r="K606" s="31">
        <f>'SET Raw Data'!T606</f>
        <v>0</v>
      </c>
    </row>
    <row r="607" spans="1:11">
      <c r="A607" s="40" t="str">
        <f t="shared" si="27"/>
        <v>0</v>
      </c>
      <c r="B607" s="31">
        <f>'SET Raw Data'!C607</f>
        <v>0</v>
      </c>
      <c r="C607" s="40" t="str">
        <f t="shared" si="28"/>
        <v>0</v>
      </c>
      <c r="D607" s="31">
        <f>'SET Raw Data'!D607</f>
        <v>0</v>
      </c>
      <c r="E607" s="31">
        <f>'SET Raw Data'!E607</f>
        <v>0</v>
      </c>
      <c r="F607" s="31">
        <f>'SET Raw Data'!G607</f>
        <v>0</v>
      </c>
      <c r="G607" s="40" t="str">
        <f t="shared" si="29"/>
        <v/>
      </c>
      <c r="H607" s="31">
        <f>'SET Raw Data'!H607</f>
        <v>0</v>
      </c>
      <c r="I607" s="31">
        <f>'SET Raw Data'!M607</f>
        <v>0</v>
      </c>
      <c r="J607" s="31">
        <f>'SET Raw Data'!Q607</f>
        <v>0</v>
      </c>
      <c r="K607" s="31">
        <f>'SET Raw Data'!T607</f>
        <v>0</v>
      </c>
    </row>
    <row r="608" spans="1:11">
      <c r="A608" s="40" t="str">
        <f t="shared" si="27"/>
        <v>0</v>
      </c>
      <c r="B608" s="31">
        <f>'SET Raw Data'!C608</f>
        <v>0</v>
      </c>
      <c r="C608" s="40" t="str">
        <f t="shared" si="28"/>
        <v>0</v>
      </c>
      <c r="D608" s="31">
        <f>'SET Raw Data'!D608</f>
        <v>0</v>
      </c>
      <c r="E608" s="31">
        <f>'SET Raw Data'!E608</f>
        <v>0</v>
      </c>
      <c r="F608" s="31">
        <f>'SET Raw Data'!G608</f>
        <v>0</v>
      </c>
      <c r="G608" s="40" t="str">
        <f t="shared" si="29"/>
        <v/>
      </c>
      <c r="H608" s="31">
        <f>'SET Raw Data'!H608</f>
        <v>0</v>
      </c>
      <c r="I608" s="31">
        <f>'SET Raw Data'!M608</f>
        <v>0</v>
      </c>
      <c r="J608" s="31">
        <f>'SET Raw Data'!Q608</f>
        <v>0</v>
      </c>
      <c r="K608" s="31">
        <f>'SET Raw Data'!T608</f>
        <v>0</v>
      </c>
    </row>
    <row r="609" spans="1:11">
      <c r="A609" s="40" t="str">
        <f t="shared" si="27"/>
        <v>0</v>
      </c>
      <c r="B609" s="31">
        <f>'SET Raw Data'!C609</f>
        <v>0</v>
      </c>
      <c r="C609" s="40" t="str">
        <f t="shared" si="28"/>
        <v>0</v>
      </c>
      <c r="D609" s="31">
        <f>'SET Raw Data'!D609</f>
        <v>0</v>
      </c>
      <c r="E609" s="31">
        <f>'SET Raw Data'!E609</f>
        <v>0</v>
      </c>
      <c r="F609" s="31">
        <f>'SET Raw Data'!G609</f>
        <v>0</v>
      </c>
      <c r="G609" s="40" t="str">
        <f t="shared" si="29"/>
        <v/>
      </c>
      <c r="H609" s="31">
        <f>'SET Raw Data'!H609</f>
        <v>0</v>
      </c>
      <c r="I609" s="31">
        <f>'SET Raw Data'!M609</f>
        <v>0</v>
      </c>
      <c r="J609" s="31">
        <f>'SET Raw Data'!Q609</f>
        <v>0</v>
      </c>
      <c r="K609" s="31">
        <f>'SET Raw Data'!T609</f>
        <v>0</v>
      </c>
    </row>
    <row r="610" spans="1:11">
      <c r="A610" s="40" t="str">
        <f t="shared" si="27"/>
        <v>0</v>
      </c>
      <c r="B610" s="31">
        <f>'SET Raw Data'!C610</f>
        <v>0</v>
      </c>
      <c r="C610" s="40" t="str">
        <f t="shared" si="28"/>
        <v>0</v>
      </c>
      <c r="D610" s="31">
        <f>'SET Raw Data'!D610</f>
        <v>0</v>
      </c>
      <c r="E610" s="31">
        <f>'SET Raw Data'!E610</f>
        <v>0</v>
      </c>
      <c r="F610" s="31">
        <f>'SET Raw Data'!G610</f>
        <v>0</v>
      </c>
      <c r="G610" s="40" t="str">
        <f t="shared" si="29"/>
        <v/>
      </c>
      <c r="H610" s="31">
        <f>'SET Raw Data'!H610</f>
        <v>0</v>
      </c>
      <c r="I610" s="31">
        <f>'SET Raw Data'!M610</f>
        <v>0</v>
      </c>
      <c r="J610" s="31">
        <f>'SET Raw Data'!Q610</f>
        <v>0</v>
      </c>
      <c r="K610" s="31">
        <f>'SET Raw Data'!T610</f>
        <v>0</v>
      </c>
    </row>
    <row r="611" spans="1:11">
      <c r="A611" s="40" t="str">
        <f t="shared" si="27"/>
        <v>0</v>
      </c>
      <c r="B611" s="31">
        <f>'SET Raw Data'!C611</f>
        <v>0</v>
      </c>
      <c r="C611" s="40" t="str">
        <f t="shared" si="28"/>
        <v>0</v>
      </c>
      <c r="D611" s="31">
        <f>'SET Raw Data'!D611</f>
        <v>0</v>
      </c>
      <c r="E611" s="31">
        <f>'SET Raw Data'!E611</f>
        <v>0</v>
      </c>
      <c r="F611" s="31">
        <f>'SET Raw Data'!G611</f>
        <v>0</v>
      </c>
      <c r="G611" s="40" t="str">
        <f t="shared" si="29"/>
        <v/>
      </c>
      <c r="H611" s="31">
        <f>'SET Raw Data'!H611</f>
        <v>0</v>
      </c>
      <c r="I611" s="31">
        <f>'SET Raw Data'!M611</f>
        <v>0</v>
      </c>
      <c r="J611" s="31">
        <f>'SET Raw Data'!Q611</f>
        <v>0</v>
      </c>
      <c r="K611" s="31">
        <f>'SET Raw Data'!T611</f>
        <v>0</v>
      </c>
    </row>
    <row r="612" spans="1:11">
      <c r="A612" s="40" t="str">
        <f t="shared" si="27"/>
        <v>0</v>
      </c>
      <c r="B612" s="31">
        <f>'SET Raw Data'!C612</f>
        <v>0</v>
      </c>
      <c r="C612" s="40" t="str">
        <f t="shared" si="28"/>
        <v>0</v>
      </c>
      <c r="D612" s="31">
        <f>'SET Raw Data'!D612</f>
        <v>0</v>
      </c>
      <c r="E612" s="31">
        <f>'SET Raw Data'!E612</f>
        <v>0</v>
      </c>
      <c r="F612" s="31">
        <f>'SET Raw Data'!G612</f>
        <v>0</v>
      </c>
      <c r="G612" s="40" t="str">
        <f t="shared" si="29"/>
        <v/>
      </c>
      <c r="H612" s="31">
        <f>'SET Raw Data'!H612</f>
        <v>0</v>
      </c>
      <c r="I612" s="31">
        <f>'SET Raw Data'!M612</f>
        <v>0</v>
      </c>
      <c r="J612" s="31">
        <f>'SET Raw Data'!Q612</f>
        <v>0</v>
      </c>
      <c r="K612" s="31">
        <f>'SET Raw Data'!T612</f>
        <v>0</v>
      </c>
    </row>
    <row r="613" spans="1:11">
      <c r="A613" s="40" t="str">
        <f t="shared" si="27"/>
        <v>0</v>
      </c>
      <c r="B613" s="31">
        <f>'SET Raw Data'!C613</f>
        <v>0</v>
      </c>
      <c r="C613" s="40" t="str">
        <f t="shared" si="28"/>
        <v>0</v>
      </c>
      <c r="D613" s="31">
        <f>'SET Raw Data'!D613</f>
        <v>0</v>
      </c>
      <c r="E613" s="31">
        <f>'SET Raw Data'!E613</f>
        <v>0</v>
      </c>
      <c r="F613" s="31">
        <f>'SET Raw Data'!G613</f>
        <v>0</v>
      </c>
      <c r="G613" s="40" t="str">
        <f t="shared" si="29"/>
        <v/>
      </c>
      <c r="H613" s="31">
        <f>'SET Raw Data'!H613</f>
        <v>0</v>
      </c>
      <c r="I613" s="31">
        <f>'SET Raw Data'!M613</f>
        <v>0</v>
      </c>
      <c r="J613" s="31">
        <f>'SET Raw Data'!Q613</f>
        <v>0</v>
      </c>
      <c r="K613" s="31">
        <f>'SET Raw Data'!T613</f>
        <v>0</v>
      </c>
    </row>
    <row r="614" spans="1:11">
      <c r="A614" s="40" t="str">
        <f t="shared" si="27"/>
        <v>0</v>
      </c>
      <c r="B614" s="31">
        <f>'SET Raw Data'!C614</f>
        <v>0</v>
      </c>
      <c r="C614" s="40" t="str">
        <f t="shared" si="28"/>
        <v>0</v>
      </c>
      <c r="D614" s="31">
        <f>'SET Raw Data'!D614</f>
        <v>0</v>
      </c>
      <c r="E614" s="31">
        <f>'SET Raw Data'!E614</f>
        <v>0</v>
      </c>
      <c r="F614" s="31">
        <f>'SET Raw Data'!G614</f>
        <v>0</v>
      </c>
      <c r="G614" s="40" t="str">
        <f t="shared" si="29"/>
        <v/>
      </c>
      <c r="H614" s="31">
        <f>'SET Raw Data'!H614</f>
        <v>0</v>
      </c>
      <c r="I614" s="31">
        <f>'SET Raw Data'!M614</f>
        <v>0</v>
      </c>
      <c r="J614" s="31">
        <f>'SET Raw Data'!Q614</f>
        <v>0</v>
      </c>
      <c r="K614" s="31">
        <f>'SET Raw Data'!T614</f>
        <v>0</v>
      </c>
    </row>
    <row r="615" spans="1:11">
      <c r="A615" s="40" t="str">
        <f t="shared" si="27"/>
        <v>0</v>
      </c>
      <c r="B615" s="31">
        <f>'SET Raw Data'!C615</f>
        <v>0</v>
      </c>
      <c r="C615" s="40" t="str">
        <f t="shared" si="28"/>
        <v>0</v>
      </c>
      <c r="D615" s="31">
        <f>'SET Raw Data'!D615</f>
        <v>0</v>
      </c>
      <c r="E615" s="31">
        <f>'SET Raw Data'!E615</f>
        <v>0</v>
      </c>
      <c r="F615" s="31">
        <f>'SET Raw Data'!G615</f>
        <v>0</v>
      </c>
      <c r="G615" s="40" t="str">
        <f t="shared" si="29"/>
        <v/>
      </c>
      <c r="H615" s="31">
        <f>'SET Raw Data'!H615</f>
        <v>0</v>
      </c>
      <c r="I615" s="31">
        <f>'SET Raw Data'!M615</f>
        <v>0</v>
      </c>
      <c r="J615" s="31">
        <f>'SET Raw Data'!Q615</f>
        <v>0</v>
      </c>
      <c r="K615" s="31">
        <f>'SET Raw Data'!T615</f>
        <v>0</v>
      </c>
    </row>
    <row r="616" spans="1:11">
      <c r="A616" s="40" t="str">
        <f t="shared" si="27"/>
        <v>0</v>
      </c>
      <c r="B616" s="31">
        <f>'SET Raw Data'!C616</f>
        <v>0</v>
      </c>
      <c r="C616" s="40" t="str">
        <f t="shared" si="28"/>
        <v>0</v>
      </c>
      <c r="D616" s="31">
        <f>'SET Raw Data'!D616</f>
        <v>0</v>
      </c>
      <c r="E616" s="31">
        <f>'SET Raw Data'!E616</f>
        <v>0</v>
      </c>
      <c r="F616" s="31">
        <f>'SET Raw Data'!G616</f>
        <v>0</v>
      </c>
      <c r="G616" s="40" t="str">
        <f t="shared" si="29"/>
        <v/>
      </c>
      <c r="H616" s="31">
        <f>'SET Raw Data'!H616</f>
        <v>0</v>
      </c>
      <c r="I616" s="31">
        <f>'SET Raw Data'!M616</f>
        <v>0</v>
      </c>
      <c r="J616" s="31">
        <f>'SET Raw Data'!Q616</f>
        <v>0</v>
      </c>
      <c r="K616" s="31">
        <f>'SET Raw Data'!T616</f>
        <v>0</v>
      </c>
    </row>
    <row r="617" spans="1:11">
      <c r="A617" s="40" t="str">
        <f t="shared" si="27"/>
        <v>0</v>
      </c>
      <c r="B617" s="31">
        <f>'SET Raw Data'!C617</f>
        <v>0</v>
      </c>
      <c r="C617" s="40" t="str">
        <f t="shared" si="28"/>
        <v>0</v>
      </c>
      <c r="D617" s="31">
        <f>'SET Raw Data'!D617</f>
        <v>0</v>
      </c>
      <c r="E617" s="31">
        <f>'SET Raw Data'!E617</f>
        <v>0</v>
      </c>
      <c r="F617" s="31">
        <f>'SET Raw Data'!G617</f>
        <v>0</v>
      </c>
      <c r="G617" s="40" t="str">
        <f t="shared" si="29"/>
        <v/>
      </c>
      <c r="H617" s="31">
        <f>'SET Raw Data'!H617</f>
        <v>0</v>
      </c>
      <c r="I617" s="31">
        <f>'SET Raw Data'!M617</f>
        <v>0</v>
      </c>
      <c r="J617" s="31">
        <f>'SET Raw Data'!Q617</f>
        <v>0</v>
      </c>
      <c r="K617" s="31">
        <f>'SET Raw Data'!T617</f>
        <v>0</v>
      </c>
    </row>
    <row r="618" spans="1:11">
      <c r="A618" s="40" t="str">
        <f t="shared" si="27"/>
        <v>0</v>
      </c>
      <c r="B618" s="31">
        <f>'SET Raw Data'!C618</f>
        <v>0</v>
      </c>
      <c r="C618" s="40" t="str">
        <f t="shared" si="28"/>
        <v>0</v>
      </c>
      <c r="D618" s="31">
        <f>'SET Raw Data'!D618</f>
        <v>0</v>
      </c>
      <c r="E618" s="31">
        <f>'SET Raw Data'!E618</f>
        <v>0</v>
      </c>
      <c r="F618" s="31">
        <f>'SET Raw Data'!G618</f>
        <v>0</v>
      </c>
      <c r="G618" s="40" t="str">
        <f t="shared" si="29"/>
        <v/>
      </c>
      <c r="H618" s="31">
        <f>'SET Raw Data'!H618</f>
        <v>0</v>
      </c>
      <c r="I618" s="31">
        <f>'SET Raw Data'!M618</f>
        <v>0</v>
      </c>
      <c r="J618" s="31">
        <f>'SET Raw Data'!Q618</f>
        <v>0</v>
      </c>
      <c r="K618" s="31">
        <f>'SET Raw Data'!T618</f>
        <v>0</v>
      </c>
    </row>
    <row r="619" spans="1:11">
      <c r="A619" s="40" t="str">
        <f t="shared" si="27"/>
        <v>0</v>
      </c>
      <c r="B619" s="31">
        <f>'SET Raw Data'!C619</f>
        <v>0</v>
      </c>
      <c r="C619" s="40" t="str">
        <f t="shared" si="28"/>
        <v>0</v>
      </c>
      <c r="D619" s="31">
        <f>'SET Raw Data'!D619</f>
        <v>0</v>
      </c>
      <c r="E619" s="31">
        <f>'SET Raw Data'!E619</f>
        <v>0</v>
      </c>
      <c r="F619" s="31">
        <f>'SET Raw Data'!G619</f>
        <v>0</v>
      </c>
      <c r="G619" s="40" t="str">
        <f t="shared" si="29"/>
        <v/>
      </c>
      <c r="H619" s="31">
        <f>'SET Raw Data'!H619</f>
        <v>0</v>
      </c>
      <c r="I619" s="31">
        <f>'SET Raw Data'!M619</f>
        <v>0</v>
      </c>
      <c r="J619" s="31">
        <f>'SET Raw Data'!Q619</f>
        <v>0</v>
      </c>
      <c r="K619" s="31">
        <f>'SET Raw Data'!T619</f>
        <v>0</v>
      </c>
    </row>
    <row r="620" spans="1:11">
      <c r="A620" s="40" t="str">
        <f t="shared" si="27"/>
        <v>0</v>
      </c>
      <c r="B620" s="31">
        <f>'SET Raw Data'!C620</f>
        <v>0</v>
      </c>
      <c r="C620" s="40" t="str">
        <f t="shared" si="28"/>
        <v>0</v>
      </c>
      <c r="D620" s="31">
        <f>'SET Raw Data'!D620</f>
        <v>0</v>
      </c>
      <c r="E620" s="31">
        <f>'SET Raw Data'!E620</f>
        <v>0</v>
      </c>
      <c r="F620" s="31">
        <f>'SET Raw Data'!G620</f>
        <v>0</v>
      </c>
      <c r="G620" s="40" t="str">
        <f t="shared" si="29"/>
        <v/>
      </c>
      <c r="H620" s="31">
        <f>'SET Raw Data'!H620</f>
        <v>0</v>
      </c>
      <c r="I620" s="31">
        <f>'SET Raw Data'!M620</f>
        <v>0</v>
      </c>
      <c r="J620" s="31">
        <f>'SET Raw Data'!Q620</f>
        <v>0</v>
      </c>
      <c r="K620" s="31">
        <f>'SET Raw Data'!T620</f>
        <v>0</v>
      </c>
    </row>
    <row r="621" spans="1:11">
      <c r="A621" s="40" t="str">
        <f t="shared" si="27"/>
        <v>0</v>
      </c>
      <c r="B621" s="31">
        <f>'SET Raw Data'!C621</f>
        <v>0</v>
      </c>
      <c r="C621" s="40" t="str">
        <f t="shared" si="28"/>
        <v>0</v>
      </c>
      <c r="D621" s="31">
        <f>'SET Raw Data'!D621</f>
        <v>0</v>
      </c>
      <c r="E621" s="31">
        <f>'SET Raw Data'!E621</f>
        <v>0</v>
      </c>
      <c r="F621" s="31">
        <f>'SET Raw Data'!G621</f>
        <v>0</v>
      </c>
      <c r="G621" s="40" t="str">
        <f t="shared" si="29"/>
        <v/>
      </c>
      <c r="H621" s="31">
        <f>'SET Raw Data'!H621</f>
        <v>0</v>
      </c>
      <c r="I621" s="31">
        <f>'SET Raw Data'!M621</f>
        <v>0</v>
      </c>
      <c r="J621" s="31">
        <f>'SET Raw Data'!Q621</f>
        <v>0</v>
      </c>
      <c r="K621" s="31">
        <f>'SET Raw Data'!T621</f>
        <v>0</v>
      </c>
    </row>
    <row r="622" spans="1:11">
      <c r="A622" s="40" t="str">
        <f t="shared" si="27"/>
        <v>0</v>
      </c>
      <c r="B622" s="31">
        <f>'SET Raw Data'!C622</f>
        <v>0</v>
      </c>
      <c r="C622" s="40" t="str">
        <f t="shared" si="28"/>
        <v>0</v>
      </c>
      <c r="D622" s="31">
        <f>'SET Raw Data'!D622</f>
        <v>0</v>
      </c>
      <c r="E622" s="31">
        <f>'SET Raw Data'!E622</f>
        <v>0</v>
      </c>
      <c r="F622" s="31">
        <f>'SET Raw Data'!G622</f>
        <v>0</v>
      </c>
      <c r="G622" s="40" t="str">
        <f t="shared" si="29"/>
        <v/>
      </c>
      <c r="H622" s="31">
        <f>'SET Raw Data'!H622</f>
        <v>0</v>
      </c>
      <c r="I622" s="31">
        <f>'SET Raw Data'!M622</f>
        <v>0</v>
      </c>
      <c r="J622" s="31">
        <f>'SET Raw Data'!Q622</f>
        <v>0</v>
      </c>
      <c r="K622" s="31">
        <f>'SET Raw Data'!T622</f>
        <v>0</v>
      </c>
    </row>
    <row r="623" spans="1:11">
      <c r="A623" s="40" t="str">
        <f t="shared" si="27"/>
        <v>0</v>
      </c>
      <c r="B623" s="31">
        <f>'SET Raw Data'!C623</f>
        <v>0</v>
      </c>
      <c r="C623" s="40" t="str">
        <f t="shared" si="28"/>
        <v>0</v>
      </c>
      <c r="D623" s="31">
        <f>'SET Raw Data'!D623</f>
        <v>0</v>
      </c>
      <c r="E623" s="31">
        <f>'SET Raw Data'!E623</f>
        <v>0</v>
      </c>
      <c r="F623" s="31">
        <f>'SET Raw Data'!G623</f>
        <v>0</v>
      </c>
      <c r="G623" s="40" t="str">
        <f t="shared" si="29"/>
        <v/>
      </c>
      <c r="H623" s="31">
        <f>'SET Raw Data'!H623</f>
        <v>0</v>
      </c>
      <c r="I623" s="31">
        <f>'SET Raw Data'!M623</f>
        <v>0</v>
      </c>
      <c r="J623" s="31">
        <f>'SET Raw Data'!Q623</f>
        <v>0</v>
      </c>
      <c r="K623" s="31">
        <f>'SET Raw Data'!T623</f>
        <v>0</v>
      </c>
    </row>
    <row r="624" spans="1:11">
      <c r="A624" s="40" t="str">
        <f t="shared" si="27"/>
        <v>0</v>
      </c>
      <c r="B624" s="31">
        <f>'SET Raw Data'!C624</f>
        <v>0</v>
      </c>
      <c r="C624" s="40" t="str">
        <f t="shared" si="28"/>
        <v>0</v>
      </c>
      <c r="D624" s="31">
        <f>'SET Raw Data'!D624</f>
        <v>0</v>
      </c>
      <c r="E624" s="31">
        <f>'SET Raw Data'!E624</f>
        <v>0</v>
      </c>
      <c r="F624" s="31">
        <f>'SET Raw Data'!G624</f>
        <v>0</v>
      </c>
      <c r="G624" s="40" t="str">
        <f t="shared" si="29"/>
        <v/>
      </c>
      <c r="H624" s="31">
        <f>'SET Raw Data'!H624</f>
        <v>0</v>
      </c>
      <c r="I624" s="31">
        <f>'SET Raw Data'!M624</f>
        <v>0</v>
      </c>
      <c r="J624" s="31">
        <f>'SET Raw Data'!Q624</f>
        <v>0</v>
      </c>
      <c r="K624" s="31">
        <f>'SET Raw Data'!T624</f>
        <v>0</v>
      </c>
    </row>
    <row r="625" spans="1:11">
      <c r="A625" s="40" t="str">
        <f t="shared" si="27"/>
        <v>0</v>
      </c>
      <c r="B625" s="31">
        <f>'SET Raw Data'!C625</f>
        <v>0</v>
      </c>
      <c r="C625" s="40" t="str">
        <f t="shared" si="28"/>
        <v>0</v>
      </c>
      <c r="D625" s="31">
        <f>'SET Raw Data'!D625</f>
        <v>0</v>
      </c>
      <c r="E625" s="31">
        <f>'SET Raw Data'!E625</f>
        <v>0</v>
      </c>
      <c r="F625" s="31">
        <f>'SET Raw Data'!G625</f>
        <v>0</v>
      </c>
      <c r="G625" s="40" t="str">
        <f t="shared" si="29"/>
        <v/>
      </c>
      <c r="H625" s="31">
        <f>'SET Raw Data'!H625</f>
        <v>0</v>
      </c>
      <c r="I625" s="31">
        <f>'SET Raw Data'!M625</f>
        <v>0</v>
      </c>
      <c r="J625" s="31">
        <f>'SET Raw Data'!Q625</f>
        <v>0</v>
      </c>
      <c r="K625" s="31">
        <f>'SET Raw Data'!T625</f>
        <v>0</v>
      </c>
    </row>
    <row r="626" spans="1:11">
      <c r="A626" s="40" t="str">
        <f t="shared" si="27"/>
        <v>0</v>
      </c>
      <c r="B626" s="31">
        <f>'SET Raw Data'!C626</f>
        <v>0</v>
      </c>
      <c r="C626" s="40" t="str">
        <f t="shared" si="28"/>
        <v>0</v>
      </c>
      <c r="D626" s="31">
        <f>'SET Raw Data'!D626</f>
        <v>0</v>
      </c>
      <c r="E626" s="31">
        <f>'SET Raw Data'!E626</f>
        <v>0</v>
      </c>
      <c r="F626" s="31">
        <f>'SET Raw Data'!G626</f>
        <v>0</v>
      </c>
      <c r="G626" s="40" t="str">
        <f t="shared" si="29"/>
        <v/>
      </c>
      <c r="H626" s="31">
        <f>'SET Raw Data'!H626</f>
        <v>0</v>
      </c>
      <c r="I626" s="31">
        <f>'SET Raw Data'!M626</f>
        <v>0</v>
      </c>
      <c r="J626" s="31">
        <f>'SET Raw Data'!Q626</f>
        <v>0</v>
      </c>
      <c r="K626" s="31">
        <f>'SET Raw Data'!T626</f>
        <v>0</v>
      </c>
    </row>
    <row r="627" spans="1:11">
      <c r="A627" s="40" t="str">
        <f t="shared" si="27"/>
        <v>0</v>
      </c>
      <c r="B627" s="31">
        <f>'SET Raw Data'!C627</f>
        <v>0</v>
      </c>
      <c r="C627" s="40" t="str">
        <f t="shared" si="28"/>
        <v>0</v>
      </c>
      <c r="D627" s="31">
        <f>'SET Raw Data'!D627</f>
        <v>0</v>
      </c>
      <c r="E627" s="31">
        <f>'SET Raw Data'!E627</f>
        <v>0</v>
      </c>
      <c r="F627" s="31">
        <f>'SET Raw Data'!G627</f>
        <v>0</v>
      </c>
      <c r="G627" s="40" t="str">
        <f t="shared" si="29"/>
        <v/>
      </c>
      <c r="H627" s="31">
        <f>'SET Raw Data'!H627</f>
        <v>0</v>
      </c>
      <c r="I627" s="31">
        <f>'SET Raw Data'!M627</f>
        <v>0</v>
      </c>
      <c r="J627" s="31">
        <f>'SET Raw Data'!Q627</f>
        <v>0</v>
      </c>
      <c r="K627" s="31">
        <f>'SET Raw Data'!T627</f>
        <v>0</v>
      </c>
    </row>
    <row r="628" spans="1:11">
      <c r="A628" s="40" t="str">
        <f t="shared" si="27"/>
        <v>0</v>
      </c>
      <c r="B628" s="31">
        <f>'SET Raw Data'!C628</f>
        <v>0</v>
      </c>
      <c r="C628" s="40" t="str">
        <f t="shared" si="28"/>
        <v>0</v>
      </c>
      <c r="D628" s="31">
        <f>'SET Raw Data'!D628</f>
        <v>0</v>
      </c>
      <c r="E628" s="31">
        <f>'SET Raw Data'!E628</f>
        <v>0</v>
      </c>
      <c r="F628" s="31">
        <f>'SET Raw Data'!G628</f>
        <v>0</v>
      </c>
      <c r="G628" s="40" t="str">
        <f t="shared" si="29"/>
        <v/>
      </c>
      <c r="H628" s="31">
        <f>'SET Raw Data'!H628</f>
        <v>0</v>
      </c>
      <c r="I628" s="31">
        <f>'SET Raw Data'!M628</f>
        <v>0</v>
      </c>
      <c r="J628" s="31">
        <f>'SET Raw Data'!Q628</f>
        <v>0</v>
      </c>
      <c r="K628" s="31">
        <f>'SET Raw Data'!T628</f>
        <v>0</v>
      </c>
    </row>
    <row r="629" spans="1:11">
      <c r="A629" s="40" t="str">
        <f t="shared" si="27"/>
        <v>0</v>
      </c>
      <c r="B629" s="31">
        <f>'SET Raw Data'!C629</f>
        <v>0</v>
      </c>
      <c r="C629" s="40" t="str">
        <f t="shared" si="28"/>
        <v>0</v>
      </c>
      <c r="D629" s="31">
        <f>'SET Raw Data'!D629</f>
        <v>0</v>
      </c>
      <c r="E629" s="31">
        <f>'SET Raw Data'!E629</f>
        <v>0</v>
      </c>
      <c r="F629" s="31">
        <f>'SET Raw Data'!G629</f>
        <v>0</v>
      </c>
      <c r="G629" s="40" t="str">
        <f t="shared" si="29"/>
        <v/>
      </c>
      <c r="H629" s="31">
        <f>'SET Raw Data'!H629</f>
        <v>0</v>
      </c>
      <c r="I629" s="31">
        <f>'SET Raw Data'!M629</f>
        <v>0</v>
      </c>
      <c r="J629" s="31">
        <f>'SET Raw Data'!Q629</f>
        <v>0</v>
      </c>
      <c r="K629" s="31">
        <f>'SET Raw Data'!T629</f>
        <v>0</v>
      </c>
    </row>
    <row r="630" spans="1:11">
      <c r="A630" s="40" t="str">
        <f t="shared" si="27"/>
        <v>0</v>
      </c>
      <c r="B630" s="31">
        <f>'SET Raw Data'!C630</f>
        <v>0</v>
      </c>
      <c r="C630" s="40" t="str">
        <f t="shared" si="28"/>
        <v>0</v>
      </c>
      <c r="D630" s="31">
        <f>'SET Raw Data'!D630</f>
        <v>0</v>
      </c>
      <c r="E630" s="31">
        <f>'SET Raw Data'!E630</f>
        <v>0</v>
      </c>
      <c r="F630" s="31">
        <f>'SET Raw Data'!G630</f>
        <v>0</v>
      </c>
      <c r="G630" s="40" t="str">
        <f t="shared" si="29"/>
        <v/>
      </c>
      <c r="H630" s="31">
        <f>'SET Raw Data'!H630</f>
        <v>0</v>
      </c>
      <c r="I630" s="31">
        <f>'SET Raw Data'!M630</f>
        <v>0</v>
      </c>
      <c r="J630" s="31">
        <f>'SET Raw Data'!Q630</f>
        <v>0</v>
      </c>
      <c r="K630" s="31">
        <f>'SET Raw Data'!T630</f>
        <v>0</v>
      </c>
    </row>
    <row r="631" spans="1:11">
      <c r="A631" s="40" t="str">
        <f t="shared" si="27"/>
        <v>0</v>
      </c>
      <c r="B631" s="31">
        <f>'SET Raw Data'!C631</f>
        <v>0</v>
      </c>
      <c r="C631" s="40" t="str">
        <f t="shared" si="28"/>
        <v>0</v>
      </c>
      <c r="D631" s="31">
        <f>'SET Raw Data'!D631</f>
        <v>0</v>
      </c>
      <c r="E631" s="31">
        <f>'SET Raw Data'!E631</f>
        <v>0</v>
      </c>
      <c r="F631" s="31">
        <f>'SET Raw Data'!G631</f>
        <v>0</v>
      </c>
      <c r="G631" s="40" t="str">
        <f t="shared" si="29"/>
        <v/>
      </c>
      <c r="H631" s="31">
        <f>'SET Raw Data'!H631</f>
        <v>0</v>
      </c>
      <c r="I631" s="31">
        <f>'SET Raw Data'!M631</f>
        <v>0</v>
      </c>
      <c r="J631" s="31">
        <f>'SET Raw Data'!Q631</f>
        <v>0</v>
      </c>
      <c r="K631" s="31">
        <f>'SET Raw Data'!T631</f>
        <v>0</v>
      </c>
    </row>
    <row r="632" spans="1:11">
      <c r="A632" s="40" t="str">
        <f t="shared" si="27"/>
        <v>0</v>
      </c>
      <c r="B632" s="31">
        <f>'SET Raw Data'!C632</f>
        <v>0</v>
      </c>
      <c r="C632" s="40" t="str">
        <f t="shared" si="28"/>
        <v>0</v>
      </c>
      <c r="D632" s="31">
        <f>'SET Raw Data'!D632</f>
        <v>0</v>
      </c>
      <c r="E632" s="31">
        <f>'SET Raw Data'!E632</f>
        <v>0</v>
      </c>
      <c r="F632" s="31">
        <f>'SET Raw Data'!G632</f>
        <v>0</v>
      </c>
      <c r="G632" s="40" t="str">
        <f t="shared" si="29"/>
        <v/>
      </c>
      <c r="H632" s="31">
        <f>'SET Raw Data'!H632</f>
        <v>0</v>
      </c>
      <c r="I632" s="31">
        <f>'SET Raw Data'!M632</f>
        <v>0</v>
      </c>
      <c r="J632" s="31">
        <f>'SET Raw Data'!Q632</f>
        <v>0</v>
      </c>
      <c r="K632" s="31">
        <f>'SET Raw Data'!T632</f>
        <v>0</v>
      </c>
    </row>
    <row r="633" spans="1:11">
      <c r="A633" s="40" t="str">
        <f t="shared" si="27"/>
        <v>0</v>
      </c>
      <c r="B633" s="31">
        <f>'SET Raw Data'!C633</f>
        <v>0</v>
      </c>
      <c r="C633" s="40" t="str">
        <f t="shared" si="28"/>
        <v>0</v>
      </c>
      <c r="D633" s="31">
        <f>'SET Raw Data'!D633</f>
        <v>0</v>
      </c>
      <c r="E633" s="31">
        <f>'SET Raw Data'!E633</f>
        <v>0</v>
      </c>
      <c r="F633" s="31">
        <f>'SET Raw Data'!G633</f>
        <v>0</v>
      </c>
      <c r="G633" s="40" t="str">
        <f t="shared" si="29"/>
        <v/>
      </c>
      <c r="H633" s="31">
        <f>'SET Raw Data'!H633</f>
        <v>0</v>
      </c>
      <c r="I633" s="31">
        <f>'SET Raw Data'!M633</f>
        <v>0</v>
      </c>
      <c r="J633" s="31">
        <f>'SET Raw Data'!Q633</f>
        <v>0</v>
      </c>
      <c r="K633" s="31">
        <f>'SET Raw Data'!T633</f>
        <v>0</v>
      </c>
    </row>
    <row r="634" spans="1:11">
      <c r="A634" s="40" t="str">
        <f t="shared" si="27"/>
        <v>0</v>
      </c>
      <c r="B634" s="31">
        <f>'SET Raw Data'!C634</f>
        <v>0</v>
      </c>
      <c r="C634" s="40" t="str">
        <f t="shared" si="28"/>
        <v>0</v>
      </c>
      <c r="D634" s="31">
        <f>'SET Raw Data'!D634</f>
        <v>0</v>
      </c>
      <c r="E634" s="31">
        <f>'SET Raw Data'!E634</f>
        <v>0</v>
      </c>
      <c r="F634" s="31">
        <f>'SET Raw Data'!G634</f>
        <v>0</v>
      </c>
      <c r="G634" s="40" t="str">
        <f t="shared" si="29"/>
        <v/>
      </c>
      <c r="H634" s="31">
        <f>'SET Raw Data'!H634</f>
        <v>0</v>
      </c>
      <c r="I634" s="31">
        <f>'SET Raw Data'!M634</f>
        <v>0</v>
      </c>
      <c r="J634" s="31">
        <f>'SET Raw Data'!Q634</f>
        <v>0</v>
      </c>
      <c r="K634" s="31">
        <f>'SET Raw Data'!T634</f>
        <v>0</v>
      </c>
    </row>
    <row r="635" spans="1:11">
      <c r="A635" s="40" t="str">
        <f t="shared" si="27"/>
        <v>0</v>
      </c>
      <c r="B635" s="31">
        <f>'SET Raw Data'!C635</f>
        <v>0</v>
      </c>
      <c r="C635" s="40" t="str">
        <f t="shared" si="28"/>
        <v>0</v>
      </c>
      <c r="D635" s="31">
        <f>'SET Raw Data'!D635</f>
        <v>0</v>
      </c>
      <c r="E635" s="31">
        <f>'SET Raw Data'!E635</f>
        <v>0</v>
      </c>
      <c r="F635" s="31">
        <f>'SET Raw Data'!G635</f>
        <v>0</v>
      </c>
      <c r="G635" s="40" t="str">
        <f t="shared" si="29"/>
        <v/>
      </c>
      <c r="H635" s="31">
        <f>'SET Raw Data'!H635</f>
        <v>0</v>
      </c>
      <c r="I635" s="31">
        <f>'SET Raw Data'!M635</f>
        <v>0</v>
      </c>
      <c r="J635" s="31">
        <f>'SET Raw Data'!Q635</f>
        <v>0</v>
      </c>
      <c r="K635" s="31">
        <f>'SET Raw Data'!T635</f>
        <v>0</v>
      </c>
    </row>
    <row r="636" spans="1:11">
      <c r="A636" s="40" t="str">
        <f t="shared" si="27"/>
        <v>0</v>
      </c>
      <c r="B636" s="31">
        <f>'SET Raw Data'!C636</f>
        <v>0</v>
      </c>
      <c r="C636" s="40" t="str">
        <f t="shared" si="28"/>
        <v>0</v>
      </c>
      <c r="D636" s="31">
        <f>'SET Raw Data'!D636</f>
        <v>0</v>
      </c>
      <c r="E636" s="31">
        <f>'SET Raw Data'!E636</f>
        <v>0</v>
      </c>
      <c r="F636" s="31">
        <f>'SET Raw Data'!G636</f>
        <v>0</v>
      </c>
      <c r="G636" s="40" t="str">
        <f t="shared" si="29"/>
        <v/>
      </c>
      <c r="H636" s="31">
        <f>'SET Raw Data'!H636</f>
        <v>0</v>
      </c>
      <c r="I636" s="31">
        <f>'SET Raw Data'!M636</f>
        <v>0</v>
      </c>
      <c r="J636" s="31">
        <f>'SET Raw Data'!Q636</f>
        <v>0</v>
      </c>
      <c r="K636" s="31">
        <f>'SET Raw Data'!T636</f>
        <v>0</v>
      </c>
    </row>
    <row r="637" spans="1:11">
      <c r="A637" s="40" t="str">
        <f t="shared" si="27"/>
        <v>0</v>
      </c>
      <c r="B637" s="31">
        <f>'SET Raw Data'!C637</f>
        <v>0</v>
      </c>
      <c r="C637" s="40" t="str">
        <f t="shared" si="28"/>
        <v>0</v>
      </c>
      <c r="D637" s="31">
        <f>'SET Raw Data'!D637</f>
        <v>0</v>
      </c>
      <c r="E637" s="31">
        <f>'SET Raw Data'!E637</f>
        <v>0</v>
      </c>
      <c r="F637" s="31">
        <f>'SET Raw Data'!G637</f>
        <v>0</v>
      </c>
      <c r="G637" s="40" t="str">
        <f t="shared" si="29"/>
        <v/>
      </c>
      <c r="H637" s="31">
        <f>'SET Raw Data'!H637</f>
        <v>0</v>
      </c>
      <c r="I637" s="31">
        <f>'SET Raw Data'!M637</f>
        <v>0</v>
      </c>
      <c r="J637" s="31">
        <f>'SET Raw Data'!Q637</f>
        <v>0</v>
      </c>
      <c r="K637" s="31">
        <f>'SET Raw Data'!T637</f>
        <v>0</v>
      </c>
    </row>
    <row r="638" spans="1:11">
      <c r="A638" s="40" t="str">
        <f t="shared" si="27"/>
        <v>0</v>
      </c>
      <c r="B638" s="31">
        <f>'SET Raw Data'!C638</f>
        <v>0</v>
      </c>
      <c r="C638" s="40" t="str">
        <f t="shared" si="28"/>
        <v>0</v>
      </c>
      <c r="D638" s="31">
        <f>'SET Raw Data'!D638</f>
        <v>0</v>
      </c>
      <c r="E638" s="31">
        <f>'SET Raw Data'!E638</f>
        <v>0</v>
      </c>
      <c r="F638" s="31">
        <f>'SET Raw Data'!G638</f>
        <v>0</v>
      </c>
      <c r="G638" s="40" t="str">
        <f t="shared" si="29"/>
        <v/>
      </c>
      <c r="H638" s="31">
        <f>'SET Raw Data'!H638</f>
        <v>0</v>
      </c>
      <c r="I638" s="31">
        <f>'SET Raw Data'!M638</f>
        <v>0</v>
      </c>
      <c r="J638" s="31">
        <f>'SET Raw Data'!Q638</f>
        <v>0</v>
      </c>
      <c r="K638" s="31">
        <f>'SET Raw Data'!T638</f>
        <v>0</v>
      </c>
    </row>
    <row r="639" spans="1:11">
      <c r="A639" s="40" t="str">
        <f t="shared" si="27"/>
        <v>0</v>
      </c>
      <c r="B639" s="31">
        <f>'SET Raw Data'!C639</f>
        <v>0</v>
      </c>
      <c r="C639" s="40" t="str">
        <f t="shared" si="28"/>
        <v>0</v>
      </c>
      <c r="D639" s="31">
        <f>'SET Raw Data'!D639</f>
        <v>0</v>
      </c>
      <c r="E639" s="31">
        <f>'SET Raw Data'!E639</f>
        <v>0</v>
      </c>
      <c r="F639" s="31">
        <f>'SET Raw Data'!G639</f>
        <v>0</v>
      </c>
      <c r="G639" s="40" t="str">
        <f t="shared" si="29"/>
        <v/>
      </c>
      <c r="H639" s="31">
        <f>'SET Raw Data'!H639</f>
        <v>0</v>
      </c>
      <c r="I639" s="31">
        <f>'SET Raw Data'!M639</f>
        <v>0</v>
      </c>
      <c r="J639" s="31">
        <f>'SET Raw Data'!Q639</f>
        <v>0</v>
      </c>
      <c r="K639" s="31">
        <f>'SET Raw Data'!T639</f>
        <v>0</v>
      </c>
    </row>
    <row r="640" spans="1:11">
      <c r="A640" s="40" t="str">
        <f t="shared" si="27"/>
        <v>0</v>
      </c>
      <c r="B640" s="31">
        <f>'SET Raw Data'!C640</f>
        <v>0</v>
      </c>
      <c r="C640" s="40" t="str">
        <f t="shared" si="28"/>
        <v>0</v>
      </c>
      <c r="D640" s="31">
        <f>'SET Raw Data'!D640</f>
        <v>0</v>
      </c>
      <c r="E640" s="31">
        <f>'SET Raw Data'!E640</f>
        <v>0</v>
      </c>
      <c r="F640" s="31">
        <f>'SET Raw Data'!G640</f>
        <v>0</v>
      </c>
      <c r="G640" s="40" t="str">
        <f t="shared" si="29"/>
        <v/>
      </c>
      <c r="H640" s="31">
        <f>'SET Raw Data'!H640</f>
        <v>0</v>
      </c>
      <c r="I640" s="31">
        <f>'SET Raw Data'!M640</f>
        <v>0</v>
      </c>
      <c r="J640" s="31">
        <f>'SET Raw Data'!Q640</f>
        <v>0</v>
      </c>
      <c r="K640" s="31">
        <f>'SET Raw Data'!T640</f>
        <v>0</v>
      </c>
    </row>
    <row r="641" spans="1:11">
      <c r="A641" s="40" t="str">
        <f t="shared" si="27"/>
        <v>0</v>
      </c>
      <c r="B641" s="31">
        <f>'SET Raw Data'!C641</f>
        <v>0</v>
      </c>
      <c r="C641" s="40" t="str">
        <f t="shared" si="28"/>
        <v>0</v>
      </c>
      <c r="D641" s="31">
        <f>'SET Raw Data'!D641</f>
        <v>0</v>
      </c>
      <c r="E641" s="31">
        <f>'SET Raw Data'!E641</f>
        <v>0</v>
      </c>
      <c r="F641" s="31">
        <f>'SET Raw Data'!G641</f>
        <v>0</v>
      </c>
      <c r="G641" s="40" t="str">
        <f t="shared" si="29"/>
        <v/>
      </c>
      <c r="H641" s="31">
        <f>'SET Raw Data'!H641</f>
        <v>0</v>
      </c>
      <c r="I641" s="31">
        <f>'SET Raw Data'!M641</f>
        <v>0</v>
      </c>
      <c r="J641" s="31">
        <f>'SET Raw Data'!Q641</f>
        <v>0</v>
      </c>
      <c r="K641" s="31">
        <f>'SET Raw Data'!T641</f>
        <v>0</v>
      </c>
    </row>
    <row r="642" spans="1:11">
      <c r="A642" s="40" t="str">
        <f t="shared" ref="A642:A700" si="30">CONCATENATE(E642,G642)</f>
        <v>0</v>
      </c>
      <c r="B642" s="31">
        <f>'SET Raw Data'!C642</f>
        <v>0</v>
      </c>
      <c r="C642" s="40" t="str">
        <f t="shared" si="28"/>
        <v>0</v>
      </c>
      <c r="D642" s="31">
        <f>'SET Raw Data'!D642</f>
        <v>0</v>
      </c>
      <c r="E642" s="31">
        <f>'SET Raw Data'!E642</f>
        <v>0</v>
      </c>
      <c r="F642" s="31">
        <f>'SET Raw Data'!G642</f>
        <v>0</v>
      </c>
      <c r="G642" s="40" t="str">
        <f t="shared" si="29"/>
        <v/>
      </c>
      <c r="H642" s="31">
        <f>'SET Raw Data'!H642</f>
        <v>0</v>
      </c>
      <c r="I642" s="31">
        <f>'SET Raw Data'!M642</f>
        <v>0</v>
      </c>
      <c r="J642" s="31">
        <f>'SET Raw Data'!Q642</f>
        <v>0</v>
      </c>
      <c r="K642" s="31">
        <f>'SET Raw Data'!T642</f>
        <v>0</v>
      </c>
    </row>
    <row r="643" spans="1:11">
      <c r="A643" s="40" t="str">
        <f t="shared" si="30"/>
        <v>0</v>
      </c>
      <c r="B643" s="31">
        <f>'SET Raw Data'!C643</f>
        <v>0</v>
      </c>
      <c r="C643" s="40" t="str">
        <f t="shared" ref="C643:C700" si="31">RIGHT(B643,2)</f>
        <v>0</v>
      </c>
      <c r="D643" s="31">
        <f>'SET Raw Data'!D643</f>
        <v>0</v>
      </c>
      <c r="E643" s="31">
        <f>'SET Raw Data'!E643</f>
        <v>0</v>
      </c>
      <c r="F643" s="31">
        <f>'SET Raw Data'!G643</f>
        <v>0</v>
      </c>
      <c r="G643" s="40" t="str">
        <f t="shared" ref="G643:G700" si="32">IF(F643="Family Director (519)","FD",IF(F643="Community Director (514)","CD",IF(F643="Program Director (511)","PD",IF(F643="Grand Knight (501)","GK",IF(F643=0,"","State")))))</f>
        <v/>
      </c>
      <c r="H643" s="31">
        <f>'SET Raw Data'!H643</f>
        <v>0</v>
      </c>
      <c r="I643" s="31">
        <f>'SET Raw Data'!M643</f>
        <v>0</v>
      </c>
      <c r="J643" s="31">
        <f>'SET Raw Data'!Q643</f>
        <v>0</v>
      </c>
      <c r="K643" s="31">
        <f>'SET Raw Data'!T643</f>
        <v>0</v>
      </c>
    </row>
    <row r="644" spans="1:11">
      <c r="A644" s="40" t="str">
        <f t="shared" si="30"/>
        <v>0</v>
      </c>
      <c r="B644" s="31">
        <f>'SET Raw Data'!C644</f>
        <v>0</v>
      </c>
      <c r="C644" s="40" t="str">
        <f t="shared" si="31"/>
        <v>0</v>
      </c>
      <c r="D644" s="31">
        <f>'SET Raw Data'!D644</f>
        <v>0</v>
      </c>
      <c r="E644" s="31">
        <f>'SET Raw Data'!E644</f>
        <v>0</v>
      </c>
      <c r="F644" s="31">
        <f>'SET Raw Data'!G644</f>
        <v>0</v>
      </c>
      <c r="G644" s="40" t="str">
        <f t="shared" si="32"/>
        <v/>
      </c>
      <c r="H644" s="31">
        <f>'SET Raw Data'!H644</f>
        <v>0</v>
      </c>
      <c r="I644" s="31">
        <f>'SET Raw Data'!M644</f>
        <v>0</v>
      </c>
      <c r="J644" s="31">
        <f>'SET Raw Data'!Q644</f>
        <v>0</v>
      </c>
      <c r="K644" s="31">
        <f>'SET Raw Data'!T644</f>
        <v>0</v>
      </c>
    </row>
    <row r="645" spans="1:11">
      <c r="A645" s="40" t="str">
        <f t="shared" si="30"/>
        <v>0</v>
      </c>
      <c r="B645" s="31">
        <f>'SET Raw Data'!C645</f>
        <v>0</v>
      </c>
      <c r="C645" s="40" t="str">
        <f t="shared" si="31"/>
        <v>0</v>
      </c>
      <c r="D645" s="31">
        <f>'SET Raw Data'!D645</f>
        <v>0</v>
      </c>
      <c r="E645" s="31">
        <f>'SET Raw Data'!E645</f>
        <v>0</v>
      </c>
      <c r="F645" s="31">
        <f>'SET Raw Data'!G645</f>
        <v>0</v>
      </c>
      <c r="G645" s="40" t="str">
        <f t="shared" si="32"/>
        <v/>
      </c>
      <c r="H645" s="31">
        <f>'SET Raw Data'!H645</f>
        <v>0</v>
      </c>
      <c r="I645" s="31">
        <f>'SET Raw Data'!M645</f>
        <v>0</v>
      </c>
      <c r="J645" s="31">
        <f>'SET Raw Data'!Q645</f>
        <v>0</v>
      </c>
      <c r="K645" s="31">
        <f>'SET Raw Data'!T645</f>
        <v>0</v>
      </c>
    </row>
    <row r="646" spans="1:11">
      <c r="A646" s="40" t="str">
        <f t="shared" si="30"/>
        <v>0</v>
      </c>
      <c r="B646" s="31">
        <f>'SET Raw Data'!C646</f>
        <v>0</v>
      </c>
      <c r="C646" s="40" t="str">
        <f t="shared" si="31"/>
        <v>0</v>
      </c>
      <c r="D646" s="31">
        <f>'SET Raw Data'!D646</f>
        <v>0</v>
      </c>
      <c r="E646" s="31">
        <f>'SET Raw Data'!E646</f>
        <v>0</v>
      </c>
      <c r="F646" s="31">
        <f>'SET Raw Data'!G646</f>
        <v>0</v>
      </c>
      <c r="G646" s="40" t="str">
        <f t="shared" si="32"/>
        <v/>
      </c>
      <c r="H646" s="31">
        <f>'SET Raw Data'!H646</f>
        <v>0</v>
      </c>
      <c r="I646" s="31">
        <f>'SET Raw Data'!M646</f>
        <v>0</v>
      </c>
      <c r="J646" s="31">
        <f>'SET Raw Data'!Q646</f>
        <v>0</v>
      </c>
      <c r="K646" s="31">
        <f>'SET Raw Data'!T646</f>
        <v>0</v>
      </c>
    </row>
    <row r="647" spans="1:11">
      <c r="A647" s="40" t="str">
        <f t="shared" si="30"/>
        <v>0</v>
      </c>
      <c r="B647" s="31">
        <f>'SET Raw Data'!C647</f>
        <v>0</v>
      </c>
      <c r="C647" s="40" t="str">
        <f t="shared" si="31"/>
        <v>0</v>
      </c>
      <c r="D647" s="31">
        <f>'SET Raw Data'!D647</f>
        <v>0</v>
      </c>
      <c r="E647" s="31">
        <f>'SET Raw Data'!E647</f>
        <v>0</v>
      </c>
      <c r="F647" s="31">
        <f>'SET Raw Data'!G647</f>
        <v>0</v>
      </c>
      <c r="G647" s="40" t="str">
        <f t="shared" si="32"/>
        <v/>
      </c>
      <c r="H647" s="31">
        <f>'SET Raw Data'!H647</f>
        <v>0</v>
      </c>
      <c r="I647" s="31">
        <f>'SET Raw Data'!M647</f>
        <v>0</v>
      </c>
      <c r="J647" s="31">
        <f>'SET Raw Data'!Q647</f>
        <v>0</v>
      </c>
      <c r="K647" s="31">
        <f>'SET Raw Data'!T647</f>
        <v>0</v>
      </c>
    </row>
    <row r="648" spans="1:11">
      <c r="A648" s="40" t="str">
        <f t="shared" si="30"/>
        <v>0</v>
      </c>
      <c r="B648" s="31">
        <f>'SET Raw Data'!C648</f>
        <v>0</v>
      </c>
      <c r="C648" s="40" t="str">
        <f t="shared" si="31"/>
        <v>0</v>
      </c>
      <c r="D648" s="31">
        <f>'SET Raw Data'!D648</f>
        <v>0</v>
      </c>
      <c r="E648" s="31">
        <f>'SET Raw Data'!E648</f>
        <v>0</v>
      </c>
      <c r="F648" s="31">
        <f>'SET Raw Data'!G648</f>
        <v>0</v>
      </c>
      <c r="G648" s="40" t="str">
        <f t="shared" si="32"/>
        <v/>
      </c>
      <c r="H648" s="31">
        <f>'SET Raw Data'!H648</f>
        <v>0</v>
      </c>
      <c r="I648" s="31">
        <f>'SET Raw Data'!M648</f>
        <v>0</v>
      </c>
      <c r="J648" s="31">
        <f>'SET Raw Data'!Q648</f>
        <v>0</v>
      </c>
      <c r="K648" s="31">
        <f>'SET Raw Data'!T648</f>
        <v>0</v>
      </c>
    </row>
    <row r="649" spans="1:11">
      <c r="A649" s="40" t="str">
        <f t="shared" si="30"/>
        <v>0</v>
      </c>
      <c r="B649" s="31">
        <f>'SET Raw Data'!C649</f>
        <v>0</v>
      </c>
      <c r="C649" s="40" t="str">
        <f t="shared" si="31"/>
        <v>0</v>
      </c>
      <c r="D649" s="31">
        <f>'SET Raw Data'!D649</f>
        <v>0</v>
      </c>
      <c r="E649" s="31">
        <f>'SET Raw Data'!E649</f>
        <v>0</v>
      </c>
      <c r="F649" s="31">
        <f>'SET Raw Data'!G649</f>
        <v>0</v>
      </c>
      <c r="G649" s="40" t="str">
        <f t="shared" si="32"/>
        <v/>
      </c>
      <c r="H649" s="31">
        <f>'SET Raw Data'!H649</f>
        <v>0</v>
      </c>
      <c r="I649" s="31">
        <f>'SET Raw Data'!M649</f>
        <v>0</v>
      </c>
      <c r="J649" s="31">
        <f>'SET Raw Data'!Q649</f>
        <v>0</v>
      </c>
      <c r="K649" s="31">
        <f>'SET Raw Data'!T649</f>
        <v>0</v>
      </c>
    </row>
    <row r="650" spans="1:11">
      <c r="A650" s="40" t="str">
        <f t="shared" si="30"/>
        <v>0</v>
      </c>
      <c r="B650" s="31">
        <f>'SET Raw Data'!C650</f>
        <v>0</v>
      </c>
      <c r="C650" s="40" t="str">
        <f t="shared" si="31"/>
        <v>0</v>
      </c>
      <c r="D650" s="31">
        <f>'SET Raw Data'!D650</f>
        <v>0</v>
      </c>
      <c r="E650" s="31">
        <f>'SET Raw Data'!E650</f>
        <v>0</v>
      </c>
      <c r="F650" s="31">
        <f>'SET Raw Data'!G650</f>
        <v>0</v>
      </c>
      <c r="G650" s="40" t="str">
        <f t="shared" si="32"/>
        <v/>
      </c>
      <c r="H650" s="31">
        <f>'SET Raw Data'!H650</f>
        <v>0</v>
      </c>
      <c r="I650" s="31">
        <f>'SET Raw Data'!M650</f>
        <v>0</v>
      </c>
      <c r="J650" s="31">
        <f>'SET Raw Data'!Q650</f>
        <v>0</v>
      </c>
      <c r="K650" s="31">
        <f>'SET Raw Data'!T650</f>
        <v>0</v>
      </c>
    </row>
    <row r="651" spans="1:11">
      <c r="A651" s="40" t="str">
        <f t="shared" si="30"/>
        <v>0</v>
      </c>
      <c r="B651" s="31">
        <f>'SET Raw Data'!C651</f>
        <v>0</v>
      </c>
      <c r="C651" s="40" t="str">
        <f t="shared" si="31"/>
        <v>0</v>
      </c>
      <c r="D651" s="31">
        <f>'SET Raw Data'!D651</f>
        <v>0</v>
      </c>
      <c r="E651" s="31">
        <f>'SET Raw Data'!E651</f>
        <v>0</v>
      </c>
      <c r="F651" s="31">
        <f>'SET Raw Data'!G651</f>
        <v>0</v>
      </c>
      <c r="G651" s="40" t="str">
        <f t="shared" si="32"/>
        <v/>
      </c>
      <c r="H651" s="31">
        <f>'SET Raw Data'!H651</f>
        <v>0</v>
      </c>
      <c r="I651" s="31">
        <f>'SET Raw Data'!M651</f>
        <v>0</v>
      </c>
      <c r="J651" s="31">
        <f>'SET Raw Data'!Q651</f>
        <v>0</v>
      </c>
      <c r="K651" s="31">
        <f>'SET Raw Data'!T651</f>
        <v>0</v>
      </c>
    </row>
    <row r="652" spans="1:11">
      <c r="A652" s="40" t="str">
        <f t="shared" si="30"/>
        <v>0</v>
      </c>
      <c r="B652" s="31">
        <f>'SET Raw Data'!C652</f>
        <v>0</v>
      </c>
      <c r="C652" s="40" t="str">
        <f t="shared" si="31"/>
        <v>0</v>
      </c>
      <c r="D652" s="31">
        <f>'SET Raw Data'!D652</f>
        <v>0</v>
      </c>
      <c r="E652" s="31">
        <f>'SET Raw Data'!E652</f>
        <v>0</v>
      </c>
      <c r="F652" s="31">
        <f>'SET Raw Data'!G652</f>
        <v>0</v>
      </c>
      <c r="G652" s="40" t="str">
        <f t="shared" si="32"/>
        <v/>
      </c>
      <c r="H652" s="31">
        <f>'SET Raw Data'!H652</f>
        <v>0</v>
      </c>
      <c r="I652" s="31">
        <f>'SET Raw Data'!M652</f>
        <v>0</v>
      </c>
      <c r="J652" s="31">
        <f>'SET Raw Data'!Q652</f>
        <v>0</v>
      </c>
      <c r="K652" s="31">
        <f>'SET Raw Data'!T652</f>
        <v>0</v>
      </c>
    </row>
    <row r="653" spans="1:11">
      <c r="A653" s="40" t="str">
        <f t="shared" si="30"/>
        <v>0</v>
      </c>
      <c r="B653" s="31">
        <f>'SET Raw Data'!C653</f>
        <v>0</v>
      </c>
      <c r="C653" s="40" t="str">
        <f t="shared" si="31"/>
        <v>0</v>
      </c>
      <c r="D653" s="31">
        <f>'SET Raw Data'!D653</f>
        <v>0</v>
      </c>
      <c r="E653" s="31">
        <f>'SET Raw Data'!E653</f>
        <v>0</v>
      </c>
      <c r="F653" s="31">
        <f>'SET Raw Data'!G653</f>
        <v>0</v>
      </c>
      <c r="G653" s="40" t="str">
        <f t="shared" si="32"/>
        <v/>
      </c>
      <c r="H653" s="31">
        <f>'SET Raw Data'!H653</f>
        <v>0</v>
      </c>
      <c r="I653" s="31">
        <f>'SET Raw Data'!M653</f>
        <v>0</v>
      </c>
      <c r="J653" s="31">
        <f>'SET Raw Data'!Q653</f>
        <v>0</v>
      </c>
      <c r="K653" s="31">
        <f>'SET Raw Data'!T653</f>
        <v>0</v>
      </c>
    </row>
    <row r="654" spans="1:11">
      <c r="A654" s="40" t="str">
        <f t="shared" si="30"/>
        <v>0</v>
      </c>
      <c r="B654" s="31">
        <f>'SET Raw Data'!C654</f>
        <v>0</v>
      </c>
      <c r="C654" s="40" t="str">
        <f t="shared" si="31"/>
        <v>0</v>
      </c>
      <c r="D654" s="31">
        <f>'SET Raw Data'!D654</f>
        <v>0</v>
      </c>
      <c r="E654" s="31">
        <f>'SET Raw Data'!E654</f>
        <v>0</v>
      </c>
      <c r="F654" s="31">
        <f>'SET Raw Data'!G654</f>
        <v>0</v>
      </c>
      <c r="G654" s="40" t="str">
        <f t="shared" si="32"/>
        <v/>
      </c>
      <c r="H654" s="31">
        <f>'SET Raw Data'!H654</f>
        <v>0</v>
      </c>
      <c r="I654" s="31">
        <f>'SET Raw Data'!M654</f>
        <v>0</v>
      </c>
      <c r="J654" s="31">
        <f>'SET Raw Data'!Q654</f>
        <v>0</v>
      </c>
      <c r="K654" s="31">
        <f>'SET Raw Data'!T654</f>
        <v>0</v>
      </c>
    </row>
    <row r="655" spans="1:11">
      <c r="A655" s="40" t="str">
        <f t="shared" si="30"/>
        <v>0</v>
      </c>
      <c r="B655" s="31">
        <f>'SET Raw Data'!C655</f>
        <v>0</v>
      </c>
      <c r="C655" s="40" t="str">
        <f t="shared" si="31"/>
        <v>0</v>
      </c>
      <c r="D655" s="31">
        <f>'SET Raw Data'!D655</f>
        <v>0</v>
      </c>
      <c r="E655" s="31">
        <f>'SET Raw Data'!E655</f>
        <v>0</v>
      </c>
      <c r="F655" s="31">
        <f>'SET Raw Data'!G655</f>
        <v>0</v>
      </c>
      <c r="G655" s="40" t="str">
        <f t="shared" si="32"/>
        <v/>
      </c>
      <c r="H655" s="31">
        <f>'SET Raw Data'!H655</f>
        <v>0</v>
      </c>
      <c r="I655" s="31">
        <f>'SET Raw Data'!M655</f>
        <v>0</v>
      </c>
      <c r="J655" s="31">
        <f>'SET Raw Data'!Q655</f>
        <v>0</v>
      </c>
      <c r="K655" s="31">
        <f>'SET Raw Data'!T655</f>
        <v>0</v>
      </c>
    </row>
    <row r="656" spans="1:11">
      <c r="A656" s="40" t="str">
        <f t="shared" si="30"/>
        <v>0</v>
      </c>
      <c r="B656" s="31">
        <f>'SET Raw Data'!C656</f>
        <v>0</v>
      </c>
      <c r="C656" s="40" t="str">
        <f t="shared" si="31"/>
        <v>0</v>
      </c>
      <c r="D656" s="31">
        <f>'SET Raw Data'!D656</f>
        <v>0</v>
      </c>
      <c r="E656" s="31">
        <f>'SET Raw Data'!E656</f>
        <v>0</v>
      </c>
      <c r="F656" s="31">
        <f>'SET Raw Data'!G656</f>
        <v>0</v>
      </c>
      <c r="G656" s="40" t="str">
        <f t="shared" si="32"/>
        <v/>
      </c>
      <c r="H656" s="31">
        <f>'SET Raw Data'!H656</f>
        <v>0</v>
      </c>
      <c r="I656" s="31">
        <f>'SET Raw Data'!M656</f>
        <v>0</v>
      </c>
      <c r="J656" s="31">
        <f>'SET Raw Data'!Q656</f>
        <v>0</v>
      </c>
      <c r="K656" s="31">
        <f>'SET Raw Data'!T656</f>
        <v>0</v>
      </c>
    </row>
    <row r="657" spans="1:11">
      <c r="A657" s="40" t="str">
        <f t="shared" si="30"/>
        <v>0</v>
      </c>
      <c r="B657" s="31">
        <f>'SET Raw Data'!C657</f>
        <v>0</v>
      </c>
      <c r="C657" s="40" t="str">
        <f t="shared" si="31"/>
        <v>0</v>
      </c>
      <c r="D657" s="31">
        <f>'SET Raw Data'!D657</f>
        <v>0</v>
      </c>
      <c r="E657" s="31">
        <f>'SET Raw Data'!E657</f>
        <v>0</v>
      </c>
      <c r="F657" s="31">
        <f>'SET Raw Data'!G657</f>
        <v>0</v>
      </c>
      <c r="G657" s="40" t="str">
        <f t="shared" si="32"/>
        <v/>
      </c>
      <c r="H657" s="31">
        <f>'SET Raw Data'!H657</f>
        <v>0</v>
      </c>
      <c r="I657" s="31">
        <f>'SET Raw Data'!M657</f>
        <v>0</v>
      </c>
      <c r="J657" s="31">
        <f>'SET Raw Data'!Q657</f>
        <v>0</v>
      </c>
      <c r="K657" s="31">
        <f>'SET Raw Data'!T657</f>
        <v>0</v>
      </c>
    </row>
    <row r="658" spans="1:11">
      <c r="A658" s="40" t="str">
        <f t="shared" si="30"/>
        <v>0</v>
      </c>
      <c r="B658" s="31">
        <f>'SET Raw Data'!C658</f>
        <v>0</v>
      </c>
      <c r="C658" s="40" t="str">
        <f t="shared" si="31"/>
        <v>0</v>
      </c>
      <c r="D658" s="31">
        <f>'SET Raw Data'!D658</f>
        <v>0</v>
      </c>
      <c r="E658" s="31">
        <f>'SET Raw Data'!E658</f>
        <v>0</v>
      </c>
      <c r="F658" s="31">
        <f>'SET Raw Data'!G658</f>
        <v>0</v>
      </c>
      <c r="G658" s="40" t="str">
        <f t="shared" si="32"/>
        <v/>
      </c>
      <c r="H658" s="31">
        <f>'SET Raw Data'!H658</f>
        <v>0</v>
      </c>
      <c r="I658" s="31">
        <f>'SET Raw Data'!M658</f>
        <v>0</v>
      </c>
      <c r="J658" s="31">
        <f>'SET Raw Data'!Q658</f>
        <v>0</v>
      </c>
      <c r="K658" s="31">
        <f>'SET Raw Data'!T658</f>
        <v>0</v>
      </c>
    </row>
    <row r="659" spans="1:11">
      <c r="A659" s="40" t="str">
        <f t="shared" si="30"/>
        <v>0</v>
      </c>
      <c r="B659" s="31">
        <f>'SET Raw Data'!C659</f>
        <v>0</v>
      </c>
      <c r="C659" s="40" t="str">
        <f t="shared" si="31"/>
        <v>0</v>
      </c>
      <c r="D659" s="31">
        <f>'SET Raw Data'!D659</f>
        <v>0</v>
      </c>
      <c r="E659" s="31">
        <f>'SET Raw Data'!E659</f>
        <v>0</v>
      </c>
      <c r="F659" s="31">
        <f>'SET Raw Data'!G659</f>
        <v>0</v>
      </c>
      <c r="G659" s="40" t="str">
        <f t="shared" si="32"/>
        <v/>
      </c>
      <c r="H659" s="31">
        <f>'SET Raw Data'!H659</f>
        <v>0</v>
      </c>
      <c r="I659" s="31">
        <f>'SET Raw Data'!M659</f>
        <v>0</v>
      </c>
      <c r="J659" s="31">
        <f>'SET Raw Data'!Q659</f>
        <v>0</v>
      </c>
      <c r="K659" s="31">
        <f>'SET Raw Data'!T659</f>
        <v>0</v>
      </c>
    </row>
    <row r="660" spans="1:11">
      <c r="A660" s="40" t="str">
        <f t="shared" si="30"/>
        <v>0</v>
      </c>
      <c r="B660" s="31">
        <f>'SET Raw Data'!C660</f>
        <v>0</v>
      </c>
      <c r="C660" s="40" t="str">
        <f t="shared" si="31"/>
        <v>0</v>
      </c>
      <c r="D660" s="31">
        <f>'SET Raw Data'!D660</f>
        <v>0</v>
      </c>
      <c r="E660" s="31">
        <f>'SET Raw Data'!E660</f>
        <v>0</v>
      </c>
      <c r="F660" s="31">
        <f>'SET Raw Data'!G660</f>
        <v>0</v>
      </c>
      <c r="G660" s="40" t="str">
        <f t="shared" si="32"/>
        <v/>
      </c>
      <c r="H660" s="31">
        <f>'SET Raw Data'!H660</f>
        <v>0</v>
      </c>
      <c r="I660" s="31">
        <f>'SET Raw Data'!M660</f>
        <v>0</v>
      </c>
      <c r="J660" s="31">
        <f>'SET Raw Data'!Q660</f>
        <v>0</v>
      </c>
      <c r="K660" s="31">
        <f>'SET Raw Data'!T660</f>
        <v>0</v>
      </c>
    </row>
    <row r="661" spans="1:11">
      <c r="A661" s="40" t="str">
        <f t="shared" si="30"/>
        <v>0</v>
      </c>
      <c r="B661" s="31">
        <f>'SET Raw Data'!C661</f>
        <v>0</v>
      </c>
      <c r="C661" s="40" t="str">
        <f t="shared" si="31"/>
        <v>0</v>
      </c>
      <c r="D661" s="31">
        <f>'SET Raw Data'!D661</f>
        <v>0</v>
      </c>
      <c r="E661" s="31">
        <f>'SET Raw Data'!E661</f>
        <v>0</v>
      </c>
      <c r="F661" s="31">
        <f>'SET Raw Data'!G661</f>
        <v>0</v>
      </c>
      <c r="G661" s="40" t="str">
        <f t="shared" si="32"/>
        <v/>
      </c>
      <c r="H661" s="31">
        <f>'SET Raw Data'!H661</f>
        <v>0</v>
      </c>
      <c r="I661" s="31">
        <f>'SET Raw Data'!M661</f>
        <v>0</v>
      </c>
      <c r="J661" s="31">
        <f>'SET Raw Data'!Q661</f>
        <v>0</v>
      </c>
      <c r="K661" s="31">
        <f>'SET Raw Data'!T661</f>
        <v>0</v>
      </c>
    </row>
    <row r="662" spans="1:11">
      <c r="A662" s="40" t="str">
        <f t="shared" si="30"/>
        <v>0</v>
      </c>
      <c r="B662" s="31">
        <f>'SET Raw Data'!C662</f>
        <v>0</v>
      </c>
      <c r="C662" s="40" t="str">
        <f t="shared" si="31"/>
        <v>0</v>
      </c>
      <c r="D662" s="31">
        <f>'SET Raw Data'!D662</f>
        <v>0</v>
      </c>
      <c r="E662" s="31">
        <f>'SET Raw Data'!E662</f>
        <v>0</v>
      </c>
      <c r="F662" s="31">
        <f>'SET Raw Data'!G662</f>
        <v>0</v>
      </c>
      <c r="G662" s="40" t="str">
        <f t="shared" si="32"/>
        <v/>
      </c>
      <c r="H662" s="31">
        <f>'SET Raw Data'!H662</f>
        <v>0</v>
      </c>
      <c r="I662" s="31">
        <f>'SET Raw Data'!M662</f>
        <v>0</v>
      </c>
      <c r="J662" s="31">
        <f>'SET Raw Data'!Q662</f>
        <v>0</v>
      </c>
      <c r="K662" s="31">
        <f>'SET Raw Data'!T662</f>
        <v>0</v>
      </c>
    </row>
    <row r="663" spans="1:11">
      <c r="A663" s="40" t="str">
        <f t="shared" si="30"/>
        <v>0</v>
      </c>
      <c r="B663" s="31">
        <f>'SET Raw Data'!C663</f>
        <v>0</v>
      </c>
      <c r="C663" s="40" t="str">
        <f t="shared" si="31"/>
        <v>0</v>
      </c>
      <c r="D663" s="31">
        <f>'SET Raw Data'!D663</f>
        <v>0</v>
      </c>
      <c r="E663" s="31">
        <f>'SET Raw Data'!E663</f>
        <v>0</v>
      </c>
      <c r="F663" s="31">
        <f>'SET Raw Data'!G663</f>
        <v>0</v>
      </c>
      <c r="G663" s="40" t="str">
        <f t="shared" si="32"/>
        <v/>
      </c>
      <c r="H663" s="31">
        <f>'SET Raw Data'!H663</f>
        <v>0</v>
      </c>
      <c r="I663" s="31">
        <f>'SET Raw Data'!M663</f>
        <v>0</v>
      </c>
      <c r="J663" s="31">
        <f>'SET Raw Data'!Q663</f>
        <v>0</v>
      </c>
      <c r="K663" s="31">
        <f>'SET Raw Data'!T663</f>
        <v>0</v>
      </c>
    </row>
    <row r="664" spans="1:11">
      <c r="A664" s="40" t="str">
        <f t="shared" si="30"/>
        <v>0</v>
      </c>
      <c r="B664" s="31">
        <f>'SET Raw Data'!C664</f>
        <v>0</v>
      </c>
      <c r="C664" s="40" t="str">
        <f t="shared" si="31"/>
        <v>0</v>
      </c>
      <c r="D664" s="31">
        <f>'SET Raw Data'!D664</f>
        <v>0</v>
      </c>
      <c r="E664" s="31">
        <f>'SET Raw Data'!E664</f>
        <v>0</v>
      </c>
      <c r="F664" s="31">
        <f>'SET Raw Data'!G664</f>
        <v>0</v>
      </c>
      <c r="G664" s="40" t="str">
        <f t="shared" si="32"/>
        <v/>
      </c>
      <c r="H664" s="31">
        <f>'SET Raw Data'!H664</f>
        <v>0</v>
      </c>
      <c r="I664" s="31">
        <f>'SET Raw Data'!M664</f>
        <v>0</v>
      </c>
      <c r="J664" s="31">
        <f>'SET Raw Data'!Q664</f>
        <v>0</v>
      </c>
      <c r="K664" s="31">
        <f>'SET Raw Data'!T664</f>
        <v>0</v>
      </c>
    </row>
    <row r="665" spans="1:11">
      <c r="A665" s="40" t="str">
        <f t="shared" si="30"/>
        <v>0</v>
      </c>
      <c r="B665" s="31">
        <f>'SET Raw Data'!C665</f>
        <v>0</v>
      </c>
      <c r="C665" s="40" t="str">
        <f t="shared" si="31"/>
        <v>0</v>
      </c>
      <c r="D665" s="31">
        <f>'SET Raw Data'!D665</f>
        <v>0</v>
      </c>
      <c r="E665" s="31">
        <f>'SET Raw Data'!E665</f>
        <v>0</v>
      </c>
      <c r="F665" s="31">
        <f>'SET Raw Data'!G665</f>
        <v>0</v>
      </c>
      <c r="G665" s="40" t="str">
        <f t="shared" si="32"/>
        <v/>
      </c>
      <c r="H665" s="31">
        <f>'SET Raw Data'!H665</f>
        <v>0</v>
      </c>
      <c r="I665" s="31">
        <f>'SET Raw Data'!M665</f>
        <v>0</v>
      </c>
      <c r="J665" s="31">
        <f>'SET Raw Data'!Q665</f>
        <v>0</v>
      </c>
      <c r="K665" s="31">
        <f>'SET Raw Data'!T665</f>
        <v>0</v>
      </c>
    </row>
    <row r="666" spans="1:11">
      <c r="A666" s="40" t="str">
        <f t="shared" si="30"/>
        <v>0</v>
      </c>
      <c r="B666" s="31">
        <f>'SET Raw Data'!C666</f>
        <v>0</v>
      </c>
      <c r="C666" s="40" t="str">
        <f t="shared" si="31"/>
        <v>0</v>
      </c>
      <c r="D666" s="31">
        <f>'SET Raw Data'!D666</f>
        <v>0</v>
      </c>
      <c r="E666" s="31">
        <f>'SET Raw Data'!E666</f>
        <v>0</v>
      </c>
      <c r="F666" s="31">
        <f>'SET Raw Data'!G666</f>
        <v>0</v>
      </c>
      <c r="G666" s="40" t="str">
        <f t="shared" si="32"/>
        <v/>
      </c>
      <c r="H666" s="31">
        <f>'SET Raw Data'!H666</f>
        <v>0</v>
      </c>
      <c r="I666" s="31">
        <f>'SET Raw Data'!M666</f>
        <v>0</v>
      </c>
      <c r="J666" s="31">
        <f>'SET Raw Data'!Q666</f>
        <v>0</v>
      </c>
      <c r="K666" s="31">
        <f>'SET Raw Data'!T666</f>
        <v>0</v>
      </c>
    </row>
    <row r="667" spans="1:11">
      <c r="A667" s="40" t="str">
        <f t="shared" si="30"/>
        <v>0</v>
      </c>
      <c r="B667" s="31">
        <f>'SET Raw Data'!C667</f>
        <v>0</v>
      </c>
      <c r="C667" s="40" t="str">
        <f t="shared" si="31"/>
        <v>0</v>
      </c>
      <c r="D667" s="31">
        <f>'SET Raw Data'!D667</f>
        <v>0</v>
      </c>
      <c r="E667" s="31">
        <f>'SET Raw Data'!E667</f>
        <v>0</v>
      </c>
      <c r="F667" s="31">
        <f>'SET Raw Data'!G667</f>
        <v>0</v>
      </c>
      <c r="G667" s="40" t="str">
        <f t="shared" si="32"/>
        <v/>
      </c>
      <c r="H667" s="31">
        <f>'SET Raw Data'!H667</f>
        <v>0</v>
      </c>
      <c r="I667" s="31">
        <f>'SET Raw Data'!M667</f>
        <v>0</v>
      </c>
      <c r="J667" s="31">
        <f>'SET Raw Data'!Q667</f>
        <v>0</v>
      </c>
      <c r="K667" s="31">
        <f>'SET Raw Data'!T667</f>
        <v>0</v>
      </c>
    </row>
    <row r="668" spans="1:11">
      <c r="A668" s="40" t="str">
        <f t="shared" si="30"/>
        <v>0</v>
      </c>
      <c r="B668" s="31">
        <f>'SET Raw Data'!C668</f>
        <v>0</v>
      </c>
      <c r="C668" s="40" t="str">
        <f t="shared" si="31"/>
        <v>0</v>
      </c>
      <c r="D668" s="31">
        <f>'SET Raw Data'!D668</f>
        <v>0</v>
      </c>
      <c r="E668" s="31">
        <f>'SET Raw Data'!E668</f>
        <v>0</v>
      </c>
      <c r="F668" s="31">
        <f>'SET Raw Data'!G668</f>
        <v>0</v>
      </c>
      <c r="G668" s="40" t="str">
        <f t="shared" si="32"/>
        <v/>
      </c>
      <c r="H668" s="31">
        <f>'SET Raw Data'!H668</f>
        <v>0</v>
      </c>
      <c r="I668" s="31">
        <f>'SET Raw Data'!M668</f>
        <v>0</v>
      </c>
      <c r="J668" s="31">
        <f>'SET Raw Data'!Q668</f>
        <v>0</v>
      </c>
      <c r="K668" s="31">
        <f>'SET Raw Data'!T668</f>
        <v>0</v>
      </c>
    </row>
    <row r="669" spans="1:11">
      <c r="A669" s="40" t="str">
        <f t="shared" si="30"/>
        <v>0</v>
      </c>
      <c r="B669" s="31">
        <f>'SET Raw Data'!C669</f>
        <v>0</v>
      </c>
      <c r="C669" s="40" t="str">
        <f t="shared" si="31"/>
        <v>0</v>
      </c>
      <c r="D669" s="31">
        <f>'SET Raw Data'!D669</f>
        <v>0</v>
      </c>
      <c r="E669" s="31">
        <f>'SET Raw Data'!E669</f>
        <v>0</v>
      </c>
      <c r="F669" s="31">
        <f>'SET Raw Data'!G669</f>
        <v>0</v>
      </c>
      <c r="G669" s="40" t="str">
        <f t="shared" si="32"/>
        <v/>
      </c>
      <c r="H669" s="31">
        <f>'SET Raw Data'!H669</f>
        <v>0</v>
      </c>
      <c r="I669" s="31">
        <f>'SET Raw Data'!M669</f>
        <v>0</v>
      </c>
      <c r="J669" s="31">
        <f>'SET Raw Data'!Q669</f>
        <v>0</v>
      </c>
      <c r="K669" s="31">
        <f>'SET Raw Data'!T669</f>
        <v>0</v>
      </c>
    </row>
    <row r="670" spans="1:11">
      <c r="A670" s="40" t="str">
        <f t="shared" si="30"/>
        <v>0</v>
      </c>
      <c r="B670" s="31">
        <f>'SET Raw Data'!C670</f>
        <v>0</v>
      </c>
      <c r="C670" s="40" t="str">
        <f t="shared" si="31"/>
        <v>0</v>
      </c>
      <c r="D670" s="31">
        <f>'SET Raw Data'!D670</f>
        <v>0</v>
      </c>
      <c r="E670" s="31">
        <f>'SET Raw Data'!E670</f>
        <v>0</v>
      </c>
      <c r="F670" s="31">
        <f>'SET Raw Data'!G670</f>
        <v>0</v>
      </c>
      <c r="G670" s="40" t="str">
        <f t="shared" si="32"/>
        <v/>
      </c>
      <c r="H670" s="31">
        <f>'SET Raw Data'!H670</f>
        <v>0</v>
      </c>
      <c r="I670" s="31">
        <f>'SET Raw Data'!M670</f>
        <v>0</v>
      </c>
      <c r="J670" s="31">
        <f>'SET Raw Data'!Q670</f>
        <v>0</v>
      </c>
      <c r="K670" s="31">
        <f>'SET Raw Data'!T670</f>
        <v>0</v>
      </c>
    </row>
    <row r="671" spans="1:11">
      <c r="A671" s="40" t="str">
        <f t="shared" si="30"/>
        <v>0</v>
      </c>
      <c r="B671" s="31">
        <f>'SET Raw Data'!C671</f>
        <v>0</v>
      </c>
      <c r="C671" s="40" t="str">
        <f t="shared" si="31"/>
        <v>0</v>
      </c>
      <c r="D671" s="31">
        <f>'SET Raw Data'!D671</f>
        <v>0</v>
      </c>
      <c r="E671" s="31">
        <f>'SET Raw Data'!E671</f>
        <v>0</v>
      </c>
      <c r="F671" s="31">
        <f>'SET Raw Data'!G671</f>
        <v>0</v>
      </c>
      <c r="G671" s="40" t="str">
        <f t="shared" si="32"/>
        <v/>
      </c>
      <c r="H671" s="31">
        <f>'SET Raw Data'!H671</f>
        <v>0</v>
      </c>
      <c r="I671" s="31">
        <f>'SET Raw Data'!M671</f>
        <v>0</v>
      </c>
      <c r="J671" s="31">
        <f>'SET Raw Data'!Q671</f>
        <v>0</v>
      </c>
      <c r="K671" s="31">
        <f>'SET Raw Data'!T671</f>
        <v>0</v>
      </c>
    </row>
    <row r="672" spans="1:11">
      <c r="A672" s="40" t="str">
        <f t="shared" si="30"/>
        <v>0</v>
      </c>
      <c r="B672" s="31">
        <f>'SET Raw Data'!C672</f>
        <v>0</v>
      </c>
      <c r="C672" s="40" t="str">
        <f t="shared" si="31"/>
        <v>0</v>
      </c>
      <c r="D672" s="31">
        <f>'SET Raw Data'!D672</f>
        <v>0</v>
      </c>
      <c r="E672" s="31">
        <f>'SET Raw Data'!E672</f>
        <v>0</v>
      </c>
      <c r="F672" s="31">
        <f>'SET Raw Data'!G672</f>
        <v>0</v>
      </c>
      <c r="G672" s="40" t="str">
        <f t="shared" si="32"/>
        <v/>
      </c>
      <c r="H672" s="31">
        <f>'SET Raw Data'!H672</f>
        <v>0</v>
      </c>
      <c r="I672" s="31">
        <f>'SET Raw Data'!M672</f>
        <v>0</v>
      </c>
      <c r="J672" s="31">
        <f>'SET Raw Data'!Q672</f>
        <v>0</v>
      </c>
      <c r="K672" s="31">
        <f>'SET Raw Data'!T672</f>
        <v>0</v>
      </c>
    </row>
    <row r="673" spans="1:11">
      <c r="A673" s="40" t="str">
        <f t="shared" si="30"/>
        <v>0</v>
      </c>
      <c r="B673" s="31">
        <f>'SET Raw Data'!C673</f>
        <v>0</v>
      </c>
      <c r="C673" s="40" t="str">
        <f t="shared" si="31"/>
        <v>0</v>
      </c>
      <c r="D673" s="31">
        <f>'SET Raw Data'!D673</f>
        <v>0</v>
      </c>
      <c r="E673" s="31">
        <f>'SET Raw Data'!E673</f>
        <v>0</v>
      </c>
      <c r="F673" s="31">
        <f>'SET Raw Data'!G673</f>
        <v>0</v>
      </c>
      <c r="G673" s="40" t="str">
        <f t="shared" si="32"/>
        <v/>
      </c>
      <c r="H673" s="31">
        <f>'SET Raw Data'!H673</f>
        <v>0</v>
      </c>
      <c r="I673" s="31">
        <f>'SET Raw Data'!M673</f>
        <v>0</v>
      </c>
      <c r="J673" s="31">
        <f>'SET Raw Data'!Q673</f>
        <v>0</v>
      </c>
      <c r="K673" s="31">
        <f>'SET Raw Data'!T673</f>
        <v>0</v>
      </c>
    </row>
    <row r="674" spans="1:11">
      <c r="A674" s="40" t="str">
        <f t="shared" si="30"/>
        <v>0</v>
      </c>
      <c r="B674" s="31">
        <f>'SET Raw Data'!C674</f>
        <v>0</v>
      </c>
      <c r="C674" s="40" t="str">
        <f t="shared" si="31"/>
        <v>0</v>
      </c>
      <c r="D674" s="31">
        <f>'SET Raw Data'!D674</f>
        <v>0</v>
      </c>
      <c r="E674" s="31">
        <f>'SET Raw Data'!E674</f>
        <v>0</v>
      </c>
      <c r="F674" s="31">
        <f>'SET Raw Data'!G674</f>
        <v>0</v>
      </c>
      <c r="G674" s="40" t="str">
        <f t="shared" si="32"/>
        <v/>
      </c>
      <c r="H674" s="31">
        <f>'SET Raw Data'!H674</f>
        <v>0</v>
      </c>
      <c r="I674" s="31">
        <f>'SET Raw Data'!M674</f>
        <v>0</v>
      </c>
      <c r="J674" s="31">
        <f>'SET Raw Data'!Q674</f>
        <v>0</v>
      </c>
      <c r="K674" s="31">
        <f>'SET Raw Data'!T674</f>
        <v>0</v>
      </c>
    </row>
    <row r="675" spans="1:11">
      <c r="A675" s="40" t="str">
        <f t="shared" si="30"/>
        <v>0</v>
      </c>
      <c r="B675" s="31">
        <f>'SET Raw Data'!C675</f>
        <v>0</v>
      </c>
      <c r="C675" s="40" t="str">
        <f t="shared" si="31"/>
        <v>0</v>
      </c>
      <c r="D675" s="31">
        <f>'SET Raw Data'!D675</f>
        <v>0</v>
      </c>
      <c r="E675" s="31">
        <f>'SET Raw Data'!E675</f>
        <v>0</v>
      </c>
      <c r="F675" s="31">
        <f>'SET Raw Data'!G675</f>
        <v>0</v>
      </c>
      <c r="G675" s="40" t="str">
        <f t="shared" si="32"/>
        <v/>
      </c>
      <c r="H675" s="31">
        <f>'SET Raw Data'!H675</f>
        <v>0</v>
      </c>
      <c r="I675" s="31">
        <f>'SET Raw Data'!M675</f>
        <v>0</v>
      </c>
      <c r="J675" s="31">
        <f>'SET Raw Data'!Q675</f>
        <v>0</v>
      </c>
      <c r="K675" s="31">
        <f>'SET Raw Data'!T675</f>
        <v>0</v>
      </c>
    </row>
    <row r="676" spans="1:11">
      <c r="A676" s="40" t="str">
        <f t="shared" si="30"/>
        <v>0</v>
      </c>
      <c r="B676" s="31">
        <f>'SET Raw Data'!C676</f>
        <v>0</v>
      </c>
      <c r="C676" s="40" t="str">
        <f t="shared" si="31"/>
        <v>0</v>
      </c>
      <c r="D676" s="31">
        <f>'SET Raw Data'!D676</f>
        <v>0</v>
      </c>
      <c r="E676" s="31">
        <f>'SET Raw Data'!E676</f>
        <v>0</v>
      </c>
      <c r="F676" s="31">
        <f>'SET Raw Data'!G676</f>
        <v>0</v>
      </c>
      <c r="G676" s="40" t="str">
        <f t="shared" si="32"/>
        <v/>
      </c>
      <c r="H676" s="31">
        <f>'SET Raw Data'!H676</f>
        <v>0</v>
      </c>
      <c r="I676" s="31">
        <f>'SET Raw Data'!M676</f>
        <v>0</v>
      </c>
      <c r="J676" s="31">
        <f>'SET Raw Data'!Q676</f>
        <v>0</v>
      </c>
      <c r="K676" s="31">
        <f>'SET Raw Data'!T676</f>
        <v>0</v>
      </c>
    </row>
    <row r="677" spans="1:11">
      <c r="A677" s="40" t="str">
        <f t="shared" si="30"/>
        <v>0</v>
      </c>
      <c r="B677" s="31">
        <f>'SET Raw Data'!C677</f>
        <v>0</v>
      </c>
      <c r="C677" s="40" t="str">
        <f t="shared" si="31"/>
        <v>0</v>
      </c>
      <c r="D677" s="31">
        <f>'SET Raw Data'!D677</f>
        <v>0</v>
      </c>
      <c r="E677" s="31">
        <f>'SET Raw Data'!E677</f>
        <v>0</v>
      </c>
      <c r="F677" s="31">
        <f>'SET Raw Data'!G677</f>
        <v>0</v>
      </c>
      <c r="G677" s="40" t="str">
        <f t="shared" si="32"/>
        <v/>
      </c>
      <c r="H677" s="31">
        <f>'SET Raw Data'!H677</f>
        <v>0</v>
      </c>
      <c r="I677" s="31">
        <f>'SET Raw Data'!M677</f>
        <v>0</v>
      </c>
      <c r="J677" s="31">
        <f>'SET Raw Data'!Q677</f>
        <v>0</v>
      </c>
      <c r="K677" s="31">
        <f>'SET Raw Data'!T677</f>
        <v>0</v>
      </c>
    </row>
    <row r="678" spans="1:11">
      <c r="A678" s="40" t="str">
        <f t="shared" si="30"/>
        <v>0</v>
      </c>
      <c r="B678" s="31">
        <f>'SET Raw Data'!C678</f>
        <v>0</v>
      </c>
      <c r="C678" s="40" t="str">
        <f t="shared" si="31"/>
        <v>0</v>
      </c>
      <c r="D678" s="31">
        <f>'SET Raw Data'!D678</f>
        <v>0</v>
      </c>
      <c r="E678" s="31">
        <f>'SET Raw Data'!E678</f>
        <v>0</v>
      </c>
      <c r="F678" s="31">
        <f>'SET Raw Data'!G678</f>
        <v>0</v>
      </c>
      <c r="G678" s="40" t="str">
        <f t="shared" si="32"/>
        <v/>
      </c>
      <c r="H678" s="31">
        <f>'SET Raw Data'!H678</f>
        <v>0</v>
      </c>
      <c r="I678" s="31">
        <f>'SET Raw Data'!M678</f>
        <v>0</v>
      </c>
      <c r="J678" s="31">
        <f>'SET Raw Data'!Q678</f>
        <v>0</v>
      </c>
      <c r="K678" s="31">
        <f>'SET Raw Data'!T678</f>
        <v>0</v>
      </c>
    </row>
    <row r="679" spans="1:11">
      <c r="A679" s="40" t="str">
        <f t="shared" si="30"/>
        <v>0</v>
      </c>
      <c r="B679" s="31">
        <f>'SET Raw Data'!C679</f>
        <v>0</v>
      </c>
      <c r="C679" s="40" t="str">
        <f t="shared" si="31"/>
        <v>0</v>
      </c>
      <c r="D679" s="31">
        <f>'SET Raw Data'!D679</f>
        <v>0</v>
      </c>
      <c r="E679" s="31">
        <f>'SET Raw Data'!E679</f>
        <v>0</v>
      </c>
      <c r="F679" s="31">
        <f>'SET Raw Data'!G679</f>
        <v>0</v>
      </c>
      <c r="G679" s="40" t="str">
        <f t="shared" si="32"/>
        <v/>
      </c>
      <c r="H679" s="31">
        <f>'SET Raw Data'!H679</f>
        <v>0</v>
      </c>
      <c r="I679" s="31">
        <f>'SET Raw Data'!M679</f>
        <v>0</v>
      </c>
      <c r="J679" s="31">
        <f>'SET Raw Data'!Q679</f>
        <v>0</v>
      </c>
      <c r="K679" s="31">
        <f>'SET Raw Data'!T679</f>
        <v>0</v>
      </c>
    </row>
    <row r="680" spans="1:11">
      <c r="A680" s="40" t="str">
        <f t="shared" si="30"/>
        <v>0</v>
      </c>
      <c r="B680" s="31">
        <f>'SET Raw Data'!C680</f>
        <v>0</v>
      </c>
      <c r="C680" s="40" t="str">
        <f t="shared" si="31"/>
        <v>0</v>
      </c>
      <c r="D680" s="31">
        <f>'SET Raw Data'!D680</f>
        <v>0</v>
      </c>
      <c r="E680" s="31">
        <f>'SET Raw Data'!E680</f>
        <v>0</v>
      </c>
      <c r="F680" s="31">
        <f>'SET Raw Data'!G680</f>
        <v>0</v>
      </c>
      <c r="G680" s="40" t="str">
        <f t="shared" si="32"/>
        <v/>
      </c>
      <c r="H680" s="31">
        <f>'SET Raw Data'!H680</f>
        <v>0</v>
      </c>
      <c r="I680" s="31">
        <f>'SET Raw Data'!M680</f>
        <v>0</v>
      </c>
      <c r="J680" s="31">
        <f>'SET Raw Data'!Q680</f>
        <v>0</v>
      </c>
      <c r="K680" s="31">
        <f>'SET Raw Data'!T680</f>
        <v>0</v>
      </c>
    </row>
    <row r="681" spans="1:11">
      <c r="A681" s="40" t="str">
        <f t="shared" si="30"/>
        <v>0</v>
      </c>
      <c r="B681" s="31">
        <f>'SET Raw Data'!C681</f>
        <v>0</v>
      </c>
      <c r="C681" s="40" t="str">
        <f t="shared" si="31"/>
        <v>0</v>
      </c>
      <c r="D681" s="31">
        <f>'SET Raw Data'!D681</f>
        <v>0</v>
      </c>
      <c r="E681" s="31">
        <f>'SET Raw Data'!E681</f>
        <v>0</v>
      </c>
      <c r="F681" s="31">
        <f>'SET Raw Data'!G681</f>
        <v>0</v>
      </c>
      <c r="G681" s="40" t="str">
        <f t="shared" si="32"/>
        <v/>
      </c>
      <c r="H681" s="31">
        <f>'SET Raw Data'!H681</f>
        <v>0</v>
      </c>
      <c r="I681" s="31">
        <f>'SET Raw Data'!M681</f>
        <v>0</v>
      </c>
      <c r="J681" s="31">
        <f>'SET Raw Data'!Q681</f>
        <v>0</v>
      </c>
      <c r="K681" s="31">
        <f>'SET Raw Data'!T681</f>
        <v>0</v>
      </c>
    </row>
    <row r="682" spans="1:11">
      <c r="A682" s="40" t="str">
        <f t="shared" si="30"/>
        <v>0</v>
      </c>
      <c r="B682" s="31">
        <f>'SET Raw Data'!C682</f>
        <v>0</v>
      </c>
      <c r="C682" s="40" t="str">
        <f t="shared" si="31"/>
        <v>0</v>
      </c>
      <c r="D682" s="31">
        <f>'SET Raw Data'!D682</f>
        <v>0</v>
      </c>
      <c r="E682" s="31">
        <f>'SET Raw Data'!E682</f>
        <v>0</v>
      </c>
      <c r="F682" s="31">
        <f>'SET Raw Data'!G682</f>
        <v>0</v>
      </c>
      <c r="G682" s="40" t="str">
        <f t="shared" si="32"/>
        <v/>
      </c>
      <c r="H682" s="31">
        <f>'SET Raw Data'!H682</f>
        <v>0</v>
      </c>
      <c r="I682" s="31">
        <f>'SET Raw Data'!M682</f>
        <v>0</v>
      </c>
      <c r="J682" s="31">
        <f>'SET Raw Data'!Q682</f>
        <v>0</v>
      </c>
      <c r="K682" s="31">
        <f>'SET Raw Data'!T682</f>
        <v>0</v>
      </c>
    </row>
    <row r="683" spans="1:11">
      <c r="A683" s="40" t="str">
        <f t="shared" si="30"/>
        <v>0</v>
      </c>
      <c r="B683" s="31">
        <f>'SET Raw Data'!C683</f>
        <v>0</v>
      </c>
      <c r="C683" s="40" t="str">
        <f t="shared" si="31"/>
        <v>0</v>
      </c>
      <c r="D683" s="31">
        <f>'SET Raw Data'!D683</f>
        <v>0</v>
      </c>
      <c r="E683" s="31">
        <f>'SET Raw Data'!E683</f>
        <v>0</v>
      </c>
      <c r="F683" s="31">
        <f>'SET Raw Data'!G683</f>
        <v>0</v>
      </c>
      <c r="G683" s="40" t="str">
        <f t="shared" si="32"/>
        <v/>
      </c>
      <c r="H683" s="31">
        <f>'SET Raw Data'!H683</f>
        <v>0</v>
      </c>
      <c r="I683" s="31">
        <f>'SET Raw Data'!M683</f>
        <v>0</v>
      </c>
      <c r="J683" s="31">
        <f>'SET Raw Data'!Q683</f>
        <v>0</v>
      </c>
      <c r="K683" s="31">
        <f>'SET Raw Data'!T683</f>
        <v>0</v>
      </c>
    </row>
    <row r="684" spans="1:11">
      <c r="A684" s="40" t="str">
        <f t="shared" si="30"/>
        <v>0</v>
      </c>
      <c r="B684" s="31">
        <f>'SET Raw Data'!C684</f>
        <v>0</v>
      </c>
      <c r="C684" s="40" t="str">
        <f t="shared" si="31"/>
        <v>0</v>
      </c>
      <c r="D684" s="31">
        <f>'SET Raw Data'!D684</f>
        <v>0</v>
      </c>
      <c r="E684" s="31">
        <f>'SET Raw Data'!E684</f>
        <v>0</v>
      </c>
      <c r="F684" s="31">
        <f>'SET Raw Data'!G684</f>
        <v>0</v>
      </c>
      <c r="G684" s="40" t="str">
        <f t="shared" si="32"/>
        <v/>
      </c>
      <c r="H684" s="31">
        <f>'SET Raw Data'!H684</f>
        <v>0</v>
      </c>
      <c r="I684" s="31">
        <f>'SET Raw Data'!M684</f>
        <v>0</v>
      </c>
      <c r="J684" s="31">
        <f>'SET Raw Data'!Q684</f>
        <v>0</v>
      </c>
      <c r="K684" s="31">
        <f>'SET Raw Data'!T684</f>
        <v>0</v>
      </c>
    </row>
    <row r="685" spans="1:11">
      <c r="A685" s="40" t="str">
        <f t="shared" si="30"/>
        <v>0</v>
      </c>
      <c r="B685" s="31">
        <f>'SET Raw Data'!C685</f>
        <v>0</v>
      </c>
      <c r="C685" s="40" t="str">
        <f t="shared" si="31"/>
        <v>0</v>
      </c>
      <c r="D685" s="31">
        <f>'SET Raw Data'!D685</f>
        <v>0</v>
      </c>
      <c r="E685" s="31">
        <f>'SET Raw Data'!E685</f>
        <v>0</v>
      </c>
      <c r="F685" s="31">
        <f>'SET Raw Data'!G685</f>
        <v>0</v>
      </c>
      <c r="G685" s="40" t="str">
        <f t="shared" si="32"/>
        <v/>
      </c>
      <c r="H685" s="31">
        <f>'SET Raw Data'!H685</f>
        <v>0</v>
      </c>
      <c r="I685" s="31">
        <f>'SET Raw Data'!M685</f>
        <v>0</v>
      </c>
      <c r="J685" s="31">
        <f>'SET Raw Data'!Q685</f>
        <v>0</v>
      </c>
      <c r="K685" s="31">
        <f>'SET Raw Data'!T685</f>
        <v>0</v>
      </c>
    </row>
    <row r="686" spans="1:11">
      <c r="A686" s="40" t="str">
        <f t="shared" si="30"/>
        <v>0</v>
      </c>
      <c r="B686" s="31">
        <f>'SET Raw Data'!C686</f>
        <v>0</v>
      </c>
      <c r="C686" s="40" t="str">
        <f t="shared" si="31"/>
        <v>0</v>
      </c>
      <c r="D686" s="31">
        <f>'SET Raw Data'!D686</f>
        <v>0</v>
      </c>
      <c r="E686" s="31">
        <f>'SET Raw Data'!E686</f>
        <v>0</v>
      </c>
      <c r="F686" s="31">
        <f>'SET Raw Data'!G686</f>
        <v>0</v>
      </c>
      <c r="G686" s="40" t="str">
        <f t="shared" si="32"/>
        <v/>
      </c>
      <c r="H686" s="31">
        <f>'SET Raw Data'!H686</f>
        <v>0</v>
      </c>
      <c r="I686" s="31">
        <f>'SET Raw Data'!M686</f>
        <v>0</v>
      </c>
      <c r="J686" s="31">
        <f>'SET Raw Data'!Q686</f>
        <v>0</v>
      </c>
      <c r="K686" s="31">
        <f>'SET Raw Data'!T686</f>
        <v>0</v>
      </c>
    </row>
    <row r="687" spans="1:11">
      <c r="A687" s="40" t="str">
        <f t="shared" si="30"/>
        <v>0</v>
      </c>
      <c r="B687" s="31">
        <f>'SET Raw Data'!C687</f>
        <v>0</v>
      </c>
      <c r="C687" s="40" t="str">
        <f t="shared" si="31"/>
        <v>0</v>
      </c>
      <c r="D687" s="31">
        <f>'SET Raw Data'!D687</f>
        <v>0</v>
      </c>
      <c r="E687" s="31">
        <f>'SET Raw Data'!E687</f>
        <v>0</v>
      </c>
      <c r="F687" s="31">
        <f>'SET Raw Data'!G687</f>
        <v>0</v>
      </c>
      <c r="G687" s="40" t="str">
        <f t="shared" si="32"/>
        <v/>
      </c>
      <c r="H687" s="31">
        <f>'SET Raw Data'!H687</f>
        <v>0</v>
      </c>
      <c r="I687" s="31">
        <f>'SET Raw Data'!M687</f>
        <v>0</v>
      </c>
      <c r="J687" s="31">
        <f>'SET Raw Data'!Q687</f>
        <v>0</v>
      </c>
      <c r="K687" s="31">
        <f>'SET Raw Data'!T687</f>
        <v>0</v>
      </c>
    </row>
    <row r="688" spans="1:11">
      <c r="A688" s="40" t="str">
        <f t="shared" si="30"/>
        <v>0</v>
      </c>
      <c r="B688" s="31">
        <f>'SET Raw Data'!C688</f>
        <v>0</v>
      </c>
      <c r="C688" s="40" t="str">
        <f t="shared" si="31"/>
        <v>0</v>
      </c>
      <c r="D688" s="31">
        <f>'SET Raw Data'!D688</f>
        <v>0</v>
      </c>
      <c r="E688" s="31">
        <f>'SET Raw Data'!E688</f>
        <v>0</v>
      </c>
      <c r="F688" s="31">
        <f>'SET Raw Data'!G688</f>
        <v>0</v>
      </c>
      <c r="G688" s="40" t="str">
        <f t="shared" si="32"/>
        <v/>
      </c>
      <c r="H688" s="31">
        <f>'SET Raw Data'!H688</f>
        <v>0</v>
      </c>
      <c r="I688" s="31">
        <f>'SET Raw Data'!M688</f>
        <v>0</v>
      </c>
      <c r="J688" s="31">
        <f>'SET Raw Data'!Q688</f>
        <v>0</v>
      </c>
      <c r="K688" s="31">
        <f>'SET Raw Data'!T688</f>
        <v>0</v>
      </c>
    </row>
    <row r="689" spans="1:11">
      <c r="A689" s="40" t="str">
        <f t="shared" si="30"/>
        <v>0</v>
      </c>
      <c r="B689" s="31">
        <f>'SET Raw Data'!C689</f>
        <v>0</v>
      </c>
      <c r="C689" s="40" t="str">
        <f t="shared" si="31"/>
        <v>0</v>
      </c>
      <c r="D689" s="31">
        <f>'SET Raw Data'!D689</f>
        <v>0</v>
      </c>
      <c r="E689" s="31">
        <f>'SET Raw Data'!E689</f>
        <v>0</v>
      </c>
      <c r="F689" s="31">
        <f>'SET Raw Data'!G689</f>
        <v>0</v>
      </c>
      <c r="G689" s="40" t="str">
        <f t="shared" si="32"/>
        <v/>
      </c>
      <c r="H689" s="31">
        <f>'SET Raw Data'!H689</f>
        <v>0</v>
      </c>
      <c r="I689" s="31">
        <f>'SET Raw Data'!M689</f>
        <v>0</v>
      </c>
      <c r="J689" s="31">
        <f>'SET Raw Data'!Q689</f>
        <v>0</v>
      </c>
      <c r="K689" s="31">
        <f>'SET Raw Data'!T689</f>
        <v>0</v>
      </c>
    </row>
    <row r="690" spans="1:11">
      <c r="A690" s="40" t="str">
        <f t="shared" si="30"/>
        <v>0</v>
      </c>
      <c r="B690" s="31">
        <f>'SET Raw Data'!C690</f>
        <v>0</v>
      </c>
      <c r="C690" s="40" t="str">
        <f t="shared" si="31"/>
        <v>0</v>
      </c>
      <c r="D690" s="31">
        <f>'SET Raw Data'!D690</f>
        <v>0</v>
      </c>
      <c r="E690" s="31">
        <f>'SET Raw Data'!E690</f>
        <v>0</v>
      </c>
      <c r="F690" s="31">
        <f>'SET Raw Data'!G690</f>
        <v>0</v>
      </c>
      <c r="G690" s="40" t="str">
        <f t="shared" si="32"/>
        <v/>
      </c>
      <c r="H690" s="31">
        <f>'SET Raw Data'!H690</f>
        <v>0</v>
      </c>
      <c r="I690" s="31">
        <f>'SET Raw Data'!M690</f>
        <v>0</v>
      </c>
      <c r="J690" s="31">
        <f>'SET Raw Data'!Q690</f>
        <v>0</v>
      </c>
      <c r="K690" s="31">
        <f>'SET Raw Data'!T690</f>
        <v>0</v>
      </c>
    </row>
    <row r="691" spans="1:11">
      <c r="A691" s="40" t="str">
        <f t="shared" si="30"/>
        <v>0</v>
      </c>
      <c r="B691" s="31">
        <f>'SET Raw Data'!C691</f>
        <v>0</v>
      </c>
      <c r="C691" s="40" t="str">
        <f t="shared" si="31"/>
        <v>0</v>
      </c>
      <c r="D691" s="31">
        <f>'SET Raw Data'!D691</f>
        <v>0</v>
      </c>
      <c r="E691" s="31">
        <f>'SET Raw Data'!E691</f>
        <v>0</v>
      </c>
      <c r="F691" s="31">
        <f>'SET Raw Data'!G691</f>
        <v>0</v>
      </c>
      <c r="G691" s="40" t="str">
        <f t="shared" si="32"/>
        <v/>
      </c>
      <c r="H691" s="31">
        <f>'SET Raw Data'!H691</f>
        <v>0</v>
      </c>
      <c r="I691" s="31">
        <f>'SET Raw Data'!M691</f>
        <v>0</v>
      </c>
      <c r="J691" s="31">
        <f>'SET Raw Data'!Q691</f>
        <v>0</v>
      </c>
      <c r="K691" s="31">
        <f>'SET Raw Data'!T691</f>
        <v>0</v>
      </c>
    </row>
    <row r="692" spans="1:11">
      <c r="A692" s="40" t="str">
        <f t="shared" si="30"/>
        <v>0</v>
      </c>
      <c r="B692" s="31">
        <f>'SET Raw Data'!C692</f>
        <v>0</v>
      </c>
      <c r="C692" s="40" t="str">
        <f t="shared" si="31"/>
        <v>0</v>
      </c>
      <c r="D692" s="31">
        <f>'SET Raw Data'!D692</f>
        <v>0</v>
      </c>
      <c r="E692" s="31">
        <f>'SET Raw Data'!E692</f>
        <v>0</v>
      </c>
      <c r="F692" s="31">
        <f>'SET Raw Data'!G692</f>
        <v>0</v>
      </c>
      <c r="G692" s="40" t="str">
        <f t="shared" si="32"/>
        <v/>
      </c>
      <c r="H692" s="31">
        <f>'SET Raw Data'!H692</f>
        <v>0</v>
      </c>
      <c r="I692" s="31">
        <f>'SET Raw Data'!M692</f>
        <v>0</v>
      </c>
      <c r="J692" s="31">
        <f>'SET Raw Data'!Q692</f>
        <v>0</v>
      </c>
      <c r="K692" s="31">
        <f>'SET Raw Data'!T692</f>
        <v>0</v>
      </c>
    </row>
    <row r="693" spans="1:11">
      <c r="A693" s="40" t="str">
        <f t="shared" si="30"/>
        <v>0</v>
      </c>
      <c r="B693" s="31">
        <f>'SET Raw Data'!C693</f>
        <v>0</v>
      </c>
      <c r="C693" s="40" t="str">
        <f t="shared" si="31"/>
        <v>0</v>
      </c>
      <c r="D693" s="31">
        <f>'SET Raw Data'!D693</f>
        <v>0</v>
      </c>
      <c r="E693" s="31">
        <f>'SET Raw Data'!E693</f>
        <v>0</v>
      </c>
      <c r="F693" s="31">
        <f>'SET Raw Data'!G693</f>
        <v>0</v>
      </c>
      <c r="G693" s="40" t="str">
        <f t="shared" si="32"/>
        <v/>
      </c>
      <c r="H693" s="31">
        <f>'SET Raw Data'!H693</f>
        <v>0</v>
      </c>
      <c r="I693" s="31">
        <f>'SET Raw Data'!M693</f>
        <v>0</v>
      </c>
      <c r="J693" s="31">
        <f>'SET Raw Data'!Q693</f>
        <v>0</v>
      </c>
      <c r="K693" s="31">
        <f>'SET Raw Data'!T693</f>
        <v>0</v>
      </c>
    </row>
    <row r="694" spans="1:11">
      <c r="A694" s="40" t="str">
        <f t="shared" si="30"/>
        <v>0</v>
      </c>
      <c r="B694" s="31">
        <f>'SET Raw Data'!C694</f>
        <v>0</v>
      </c>
      <c r="C694" s="40" t="str">
        <f t="shared" si="31"/>
        <v>0</v>
      </c>
      <c r="D694" s="31">
        <f>'SET Raw Data'!D694</f>
        <v>0</v>
      </c>
      <c r="E694" s="31">
        <f>'SET Raw Data'!E694</f>
        <v>0</v>
      </c>
      <c r="F694" s="31">
        <f>'SET Raw Data'!G694</f>
        <v>0</v>
      </c>
      <c r="G694" s="40" t="str">
        <f t="shared" si="32"/>
        <v/>
      </c>
      <c r="H694" s="31">
        <f>'SET Raw Data'!H694</f>
        <v>0</v>
      </c>
      <c r="I694" s="31">
        <f>'SET Raw Data'!M694</f>
        <v>0</v>
      </c>
      <c r="J694" s="31">
        <f>'SET Raw Data'!Q694</f>
        <v>0</v>
      </c>
      <c r="K694" s="31">
        <f>'SET Raw Data'!T694</f>
        <v>0</v>
      </c>
    </row>
    <row r="695" spans="1:11">
      <c r="A695" s="40" t="str">
        <f t="shared" si="30"/>
        <v>0</v>
      </c>
      <c r="B695" s="31">
        <f>'SET Raw Data'!C695</f>
        <v>0</v>
      </c>
      <c r="C695" s="40" t="str">
        <f t="shared" si="31"/>
        <v>0</v>
      </c>
      <c r="D695" s="31">
        <f>'SET Raw Data'!D695</f>
        <v>0</v>
      </c>
      <c r="E695" s="31">
        <f>'SET Raw Data'!E695</f>
        <v>0</v>
      </c>
      <c r="F695" s="31">
        <f>'SET Raw Data'!G695</f>
        <v>0</v>
      </c>
      <c r="G695" s="40" t="str">
        <f t="shared" si="32"/>
        <v/>
      </c>
      <c r="H695" s="31">
        <f>'SET Raw Data'!H695</f>
        <v>0</v>
      </c>
      <c r="I695" s="31">
        <f>'SET Raw Data'!M695</f>
        <v>0</v>
      </c>
      <c r="J695" s="31">
        <f>'SET Raw Data'!Q695</f>
        <v>0</v>
      </c>
      <c r="K695" s="31">
        <f>'SET Raw Data'!T695</f>
        <v>0</v>
      </c>
    </row>
    <row r="696" spans="1:11">
      <c r="A696" s="40" t="str">
        <f t="shared" si="30"/>
        <v>0</v>
      </c>
      <c r="B696" s="31">
        <f>'SET Raw Data'!C696</f>
        <v>0</v>
      </c>
      <c r="C696" s="40" t="str">
        <f t="shared" si="31"/>
        <v>0</v>
      </c>
      <c r="D696" s="31">
        <f>'SET Raw Data'!D696</f>
        <v>0</v>
      </c>
      <c r="E696" s="31">
        <f>'SET Raw Data'!E696</f>
        <v>0</v>
      </c>
      <c r="F696" s="31">
        <f>'SET Raw Data'!G696</f>
        <v>0</v>
      </c>
      <c r="G696" s="40" t="str">
        <f t="shared" si="32"/>
        <v/>
      </c>
      <c r="H696" s="31">
        <f>'SET Raw Data'!H696</f>
        <v>0</v>
      </c>
      <c r="I696" s="31">
        <f>'SET Raw Data'!M696</f>
        <v>0</v>
      </c>
      <c r="J696" s="31">
        <f>'SET Raw Data'!Q696</f>
        <v>0</v>
      </c>
      <c r="K696" s="31">
        <f>'SET Raw Data'!T696</f>
        <v>0</v>
      </c>
    </row>
    <row r="697" spans="1:11">
      <c r="A697" s="40" t="str">
        <f t="shared" si="30"/>
        <v>0</v>
      </c>
      <c r="B697" s="31">
        <f>'SET Raw Data'!C697</f>
        <v>0</v>
      </c>
      <c r="C697" s="40" t="str">
        <f t="shared" si="31"/>
        <v>0</v>
      </c>
      <c r="D697" s="31">
        <f>'SET Raw Data'!D697</f>
        <v>0</v>
      </c>
      <c r="E697" s="31">
        <f>'SET Raw Data'!E697</f>
        <v>0</v>
      </c>
      <c r="F697" s="31">
        <f>'SET Raw Data'!G697</f>
        <v>0</v>
      </c>
      <c r="G697" s="40" t="str">
        <f t="shared" si="32"/>
        <v/>
      </c>
      <c r="H697" s="31">
        <f>'SET Raw Data'!H697</f>
        <v>0</v>
      </c>
      <c r="I697" s="31">
        <f>'SET Raw Data'!M697</f>
        <v>0</v>
      </c>
      <c r="J697" s="31">
        <f>'SET Raw Data'!Q697</f>
        <v>0</v>
      </c>
      <c r="K697" s="31">
        <f>'SET Raw Data'!T697</f>
        <v>0</v>
      </c>
    </row>
    <row r="698" spans="1:11">
      <c r="A698" s="40" t="str">
        <f t="shared" si="30"/>
        <v>0</v>
      </c>
      <c r="B698" s="31">
        <f>'SET Raw Data'!C698</f>
        <v>0</v>
      </c>
      <c r="C698" s="40" t="str">
        <f t="shared" si="31"/>
        <v>0</v>
      </c>
      <c r="D698" s="31">
        <f>'SET Raw Data'!D698</f>
        <v>0</v>
      </c>
      <c r="E698" s="31">
        <f>'SET Raw Data'!E698</f>
        <v>0</v>
      </c>
      <c r="F698" s="31">
        <f>'SET Raw Data'!G698</f>
        <v>0</v>
      </c>
      <c r="G698" s="40" t="str">
        <f t="shared" si="32"/>
        <v/>
      </c>
      <c r="H698" s="31">
        <f>'SET Raw Data'!H698</f>
        <v>0</v>
      </c>
      <c r="I698" s="31">
        <f>'SET Raw Data'!M698</f>
        <v>0</v>
      </c>
      <c r="J698" s="31">
        <f>'SET Raw Data'!Q698</f>
        <v>0</v>
      </c>
      <c r="K698" s="31">
        <f>'SET Raw Data'!T698</f>
        <v>0</v>
      </c>
    </row>
    <row r="699" spans="1:11">
      <c r="A699" s="40" t="str">
        <f t="shared" si="30"/>
        <v>0</v>
      </c>
      <c r="B699" s="31">
        <f>'SET Raw Data'!C699</f>
        <v>0</v>
      </c>
      <c r="C699" s="40" t="str">
        <f t="shared" si="31"/>
        <v>0</v>
      </c>
      <c r="D699" s="31">
        <f>'SET Raw Data'!D699</f>
        <v>0</v>
      </c>
      <c r="E699" s="31">
        <f>'SET Raw Data'!E699</f>
        <v>0</v>
      </c>
      <c r="F699" s="31">
        <f>'SET Raw Data'!G699</f>
        <v>0</v>
      </c>
      <c r="G699" s="40" t="str">
        <f t="shared" si="32"/>
        <v/>
      </c>
      <c r="H699" s="31">
        <f>'SET Raw Data'!H699</f>
        <v>0</v>
      </c>
      <c r="I699" s="31">
        <f>'SET Raw Data'!M699</f>
        <v>0</v>
      </c>
      <c r="J699" s="31">
        <f>'SET Raw Data'!Q699</f>
        <v>0</v>
      </c>
      <c r="K699" s="31">
        <f>'SET Raw Data'!T699</f>
        <v>0</v>
      </c>
    </row>
    <row r="700" spans="1:11">
      <c r="A700" s="40" t="str">
        <f t="shared" si="30"/>
        <v>0</v>
      </c>
      <c r="B700" s="31">
        <f>'SET Raw Data'!C700</f>
        <v>0</v>
      </c>
      <c r="C700" s="40" t="str">
        <f t="shared" si="31"/>
        <v>0</v>
      </c>
      <c r="D700" s="31">
        <f>'SET Raw Data'!D700</f>
        <v>0</v>
      </c>
      <c r="E700" s="31">
        <f>'SET Raw Data'!E700</f>
        <v>0</v>
      </c>
      <c r="F700" s="31">
        <f>'SET Raw Data'!G700</f>
        <v>0</v>
      </c>
      <c r="G700" s="40" t="str">
        <f t="shared" si="32"/>
        <v/>
      </c>
      <c r="H700" s="31">
        <f>'SET Raw Data'!H700</f>
        <v>0</v>
      </c>
      <c r="I700" s="31">
        <f>'SET Raw Data'!M700</f>
        <v>0</v>
      </c>
      <c r="J700" s="31">
        <f>'SET Raw Data'!Q700</f>
        <v>0</v>
      </c>
      <c r="K700" s="31">
        <f>'SET Raw Data'!T700</f>
        <v>0</v>
      </c>
    </row>
  </sheetData>
  <sheetProtection algorithmName="SHA-512" hashValue="t99DSbZnAuIiigTFuUvdPWwcH4rzE7bJDZVjcmfCCG+fAJnwqwli3MLWNGSRDD7R1Ur8wDeWgk6pQtc9uQ7mkQ==" saltValue="+9utNYU8NOGsOeb7X4O4Hg==" spinCount="100000" sheet="1" objects="1" scenarios="1"/>
  <autoFilter ref="A1:K700" xr:uid="{BB6E06D0-2D35-460E-AF7E-65D481B2ABD2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818EF-A861-42FA-B69A-AA5A0A1B4863}">
  <dimension ref="A1:AL43"/>
  <sheetViews>
    <sheetView topLeftCell="A21" workbookViewId="0">
      <selection activeCell="A2" sqref="A2:AL43"/>
    </sheetView>
  </sheetViews>
  <sheetFormatPr defaultRowHeight="14.4"/>
  <cols>
    <col min="1" max="1" width="8.21875" bestFit="1" customWidth="1"/>
    <col min="2" max="2" width="8.6640625" bestFit="1" customWidth="1"/>
    <col min="3" max="3" width="6.77734375" bestFit="1" customWidth="1"/>
    <col min="4" max="4" width="6.109375" bestFit="1" customWidth="1"/>
    <col min="5" max="5" width="13.109375" bestFit="1" customWidth="1"/>
    <col min="6" max="6" width="18.77734375" bestFit="1" customWidth="1"/>
    <col min="7" max="7" width="35.77734375" bestFit="1" customWidth="1"/>
    <col min="8" max="8" width="7.21875" bestFit="1" customWidth="1"/>
    <col min="9" max="10" width="7.5546875" bestFit="1" customWidth="1"/>
    <col min="11" max="11" width="6.77734375" bestFit="1" customWidth="1"/>
    <col min="12" max="12" width="5" bestFit="1" customWidth="1"/>
    <col min="13" max="13" width="7.21875" bestFit="1" customWidth="1"/>
    <col min="14" max="14" width="8" bestFit="1" customWidth="1"/>
    <col min="15" max="15" width="8.5546875" bestFit="1" customWidth="1"/>
    <col min="16" max="16" width="7.33203125" bestFit="1" customWidth="1"/>
    <col min="17" max="17" width="4.77734375" bestFit="1" customWidth="1"/>
    <col min="18" max="18" width="7.77734375" bestFit="1" customWidth="1"/>
    <col min="19" max="19" width="5.77734375" bestFit="1" customWidth="1"/>
    <col min="20" max="20" width="7.21875" bestFit="1" customWidth="1"/>
    <col min="21" max="21" width="7.44140625" bestFit="1" customWidth="1"/>
    <col min="22" max="23" width="7.21875" bestFit="1" customWidth="1"/>
    <col min="24" max="24" width="7.44140625" bestFit="1" customWidth="1"/>
    <col min="25" max="26" width="7.21875" bestFit="1" customWidth="1"/>
    <col min="27" max="27" width="8.5546875" bestFit="1" customWidth="1"/>
    <col min="28" max="29" width="7.21875" bestFit="1" customWidth="1"/>
    <col min="30" max="30" width="8.5546875" bestFit="1" customWidth="1"/>
    <col min="31" max="31" width="7.21875" bestFit="1" customWidth="1"/>
    <col min="32" max="32" width="7.5546875" bestFit="1" customWidth="1"/>
    <col min="33" max="33" width="5" bestFit="1" customWidth="1"/>
    <col min="34" max="34" width="8.33203125" bestFit="1" customWidth="1"/>
    <col min="35" max="35" width="4" bestFit="1" customWidth="1"/>
    <col min="36" max="36" width="6.33203125" bestFit="1" customWidth="1"/>
    <col min="37" max="37" width="8.21875" bestFit="1" customWidth="1"/>
    <col min="38" max="38" width="6.6640625" bestFit="1" customWidth="1"/>
  </cols>
  <sheetData>
    <row r="1" spans="1:38" ht="72">
      <c r="A1" s="61" t="s">
        <v>2303</v>
      </c>
      <c r="B1" s="61" t="s">
        <v>156</v>
      </c>
      <c r="C1" s="61" t="s">
        <v>157</v>
      </c>
      <c r="D1" s="61" t="s">
        <v>267</v>
      </c>
      <c r="E1" s="62" t="s">
        <v>2304</v>
      </c>
      <c r="F1" s="63" t="s">
        <v>2499</v>
      </c>
      <c r="G1" s="63" t="s">
        <v>273</v>
      </c>
      <c r="H1" s="64" t="s">
        <v>2305</v>
      </c>
      <c r="I1" s="65" t="s">
        <v>2306</v>
      </c>
      <c r="J1" s="65" t="s">
        <v>2307</v>
      </c>
      <c r="K1" s="66" t="s">
        <v>2308</v>
      </c>
      <c r="L1" s="67" t="s">
        <v>2309</v>
      </c>
      <c r="M1" s="67" t="s">
        <v>2310</v>
      </c>
      <c r="N1" s="68" t="s">
        <v>2258</v>
      </c>
      <c r="O1" s="69" t="s">
        <v>2311</v>
      </c>
      <c r="P1" s="69" t="s">
        <v>2312</v>
      </c>
      <c r="Q1" s="70" t="s">
        <v>2313</v>
      </c>
      <c r="R1" s="71" t="s">
        <v>2314</v>
      </c>
      <c r="S1" s="72">
        <v>9.44</v>
      </c>
      <c r="T1" s="21" t="s">
        <v>2315</v>
      </c>
      <c r="U1" s="21" t="s">
        <v>2316</v>
      </c>
      <c r="V1" s="21" t="s">
        <v>2317</v>
      </c>
      <c r="W1" s="21" t="s">
        <v>2318</v>
      </c>
      <c r="X1" s="21" t="s">
        <v>2319</v>
      </c>
      <c r="Y1" s="21" t="s">
        <v>2320</v>
      </c>
      <c r="Z1" s="21" t="s">
        <v>2321</v>
      </c>
      <c r="AA1" s="21" t="s">
        <v>2322</v>
      </c>
      <c r="AB1" s="21" t="s">
        <v>2323</v>
      </c>
      <c r="AC1" s="21" t="s">
        <v>2324</v>
      </c>
      <c r="AD1" s="21" t="s">
        <v>2325</v>
      </c>
      <c r="AE1" s="21" t="s">
        <v>2326</v>
      </c>
      <c r="AF1" s="73" t="s">
        <v>2327</v>
      </c>
      <c r="AG1" s="74" t="s">
        <v>2328</v>
      </c>
      <c r="AH1" s="75" t="s">
        <v>2329</v>
      </c>
      <c r="AI1" s="76">
        <v>944</v>
      </c>
      <c r="AJ1" s="21" t="s">
        <v>2330</v>
      </c>
      <c r="AK1" s="73" t="s">
        <v>2331</v>
      </c>
      <c r="AL1" s="73" t="s">
        <v>2332</v>
      </c>
    </row>
    <row r="2" spans="1:38">
      <c r="A2" s="77">
        <v>26</v>
      </c>
      <c r="B2" s="78" t="s">
        <v>6</v>
      </c>
      <c r="C2" s="79" t="s">
        <v>7</v>
      </c>
      <c r="D2" s="80">
        <v>1</v>
      </c>
      <c r="E2" s="81" t="s">
        <v>2262</v>
      </c>
      <c r="F2" s="82" t="s">
        <v>2333</v>
      </c>
      <c r="G2" s="82" t="s">
        <v>2334</v>
      </c>
      <c r="H2" s="83">
        <v>4</v>
      </c>
      <c r="I2" s="83">
        <v>0</v>
      </c>
      <c r="J2" s="84">
        <v>0</v>
      </c>
      <c r="K2" s="85">
        <v>15</v>
      </c>
      <c r="L2" s="83">
        <v>0</v>
      </c>
      <c r="M2" s="84">
        <v>0</v>
      </c>
      <c r="N2" s="83">
        <v>2</v>
      </c>
      <c r="O2" s="83">
        <v>0</v>
      </c>
      <c r="P2" s="84">
        <v>0</v>
      </c>
      <c r="Q2" s="83">
        <v>4</v>
      </c>
      <c r="R2" s="83">
        <v>4</v>
      </c>
      <c r="S2" s="84">
        <v>1</v>
      </c>
      <c r="T2" s="85">
        <v>4</v>
      </c>
      <c r="U2" s="85">
        <v>4</v>
      </c>
      <c r="V2" s="84">
        <v>1</v>
      </c>
      <c r="W2" s="85">
        <v>4</v>
      </c>
      <c r="X2" s="85">
        <v>4</v>
      </c>
      <c r="Y2" s="84">
        <v>1</v>
      </c>
      <c r="Z2" s="85">
        <v>4</v>
      </c>
      <c r="AA2" s="85">
        <v>0</v>
      </c>
      <c r="AB2" s="84">
        <v>0</v>
      </c>
      <c r="AC2" s="85">
        <v>4</v>
      </c>
      <c r="AD2" s="85">
        <v>3</v>
      </c>
      <c r="AE2" s="84">
        <v>0.75</v>
      </c>
      <c r="AF2" s="83" t="s">
        <v>2335</v>
      </c>
      <c r="AG2" s="83" t="s">
        <v>2335</v>
      </c>
      <c r="AH2" s="83" t="s">
        <v>2335</v>
      </c>
      <c r="AI2" s="83" t="s">
        <v>12</v>
      </c>
      <c r="AJ2" s="83" t="s">
        <v>2335</v>
      </c>
      <c r="AK2" s="83" t="s">
        <v>13</v>
      </c>
      <c r="AL2" s="83" t="s">
        <v>13</v>
      </c>
    </row>
    <row r="3" spans="1:38">
      <c r="A3" s="77">
        <v>26</v>
      </c>
      <c r="B3" s="78" t="s">
        <v>6</v>
      </c>
      <c r="C3" s="79" t="s">
        <v>7</v>
      </c>
      <c r="D3" s="80">
        <v>2</v>
      </c>
      <c r="E3" s="81" t="s">
        <v>2262</v>
      </c>
      <c r="F3" s="82" t="s">
        <v>2336</v>
      </c>
      <c r="G3" s="82" t="s">
        <v>2337</v>
      </c>
      <c r="H3" s="83">
        <v>4</v>
      </c>
      <c r="I3" s="83">
        <v>0</v>
      </c>
      <c r="J3" s="84">
        <v>0</v>
      </c>
      <c r="K3" s="85">
        <v>36</v>
      </c>
      <c r="L3" s="83">
        <v>9</v>
      </c>
      <c r="M3" s="84">
        <v>0.25</v>
      </c>
      <c r="N3" s="83">
        <v>2</v>
      </c>
      <c r="O3" s="83">
        <v>0</v>
      </c>
      <c r="P3" s="84">
        <v>0</v>
      </c>
      <c r="Q3" s="83">
        <v>4</v>
      </c>
      <c r="R3" s="83">
        <v>4</v>
      </c>
      <c r="S3" s="84">
        <v>1</v>
      </c>
      <c r="T3" s="85">
        <v>4</v>
      </c>
      <c r="U3" s="85">
        <v>4</v>
      </c>
      <c r="V3" s="84">
        <v>1</v>
      </c>
      <c r="W3" s="85">
        <v>4</v>
      </c>
      <c r="X3" s="85">
        <v>4</v>
      </c>
      <c r="Y3" s="84">
        <v>1</v>
      </c>
      <c r="Z3" s="85">
        <v>4</v>
      </c>
      <c r="AA3" s="85">
        <v>0</v>
      </c>
      <c r="AB3" s="84">
        <v>0</v>
      </c>
      <c r="AC3" s="85">
        <v>4</v>
      </c>
      <c r="AD3" s="85">
        <v>3</v>
      </c>
      <c r="AE3" s="84">
        <v>0.75</v>
      </c>
      <c r="AF3" s="83" t="s">
        <v>2335</v>
      </c>
      <c r="AG3" s="83" t="s">
        <v>2335</v>
      </c>
      <c r="AH3" s="83" t="s">
        <v>2335</v>
      </c>
      <c r="AI3" s="83" t="s">
        <v>12</v>
      </c>
      <c r="AJ3" s="83" t="s">
        <v>2335</v>
      </c>
      <c r="AK3" s="83" t="s">
        <v>13</v>
      </c>
      <c r="AL3" s="83" t="s">
        <v>13</v>
      </c>
    </row>
    <row r="4" spans="1:38">
      <c r="A4" s="77">
        <v>26</v>
      </c>
      <c r="B4" s="78" t="s">
        <v>6</v>
      </c>
      <c r="C4" s="79" t="s">
        <v>7</v>
      </c>
      <c r="D4" s="80">
        <v>3</v>
      </c>
      <c r="E4" s="81" t="s">
        <v>2262</v>
      </c>
      <c r="F4" s="82" t="s">
        <v>2338</v>
      </c>
      <c r="G4" s="82" t="s">
        <v>2339</v>
      </c>
      <c r="H4" s="83">
        <v>4</v>
      </c>
      <c r="I4" s="83">
        <v>0</v>
      </c>
      <c r="J4" s="84">
        <v>0</v>
      </c>
      <c r="K4" s="85">
        <v>20</v>
      </c>
      <c r="L4" s="83">
        <v>2</v>
      </c>
      <c r="M4" s="84">
        <v>0.1</v>
      </c>
      <c r="N4" s="83">
        <v>2</v>
      </c>
      <c r="O4" s="83">
        <v>0</v>
      </c>
      <c r="P4" s="84">
        <v>0</v>
      </c>
      <c r="Q4" s="83">
        <v>4</v>
      </c>
      <c r="R4" s="83">
        <v>3</v>
      </c>
      <c r="S4" s="84">
        <v>0.75</v>
      </c>
      <c r="T4" s="85">
        <v>4</v>
      </c>
      <c r="U4" s="85">
        <v>3</v>
      </c>
      <c r="V4" s="84">
        <v>0.75</v>
      </c>
      <c r="W4" s="85">
        <v>4</v>
      </c>
      <c r="X4" s="85">
        <v>3</v>
      </c>
      <c r="Y4" s="84">
        <v>0.75</v>
      </c>
      <c r="Z4" s="85">
        <v>4</v>
      </c>
      <c r="AA4" s="85">
        <v>0</v>
      </c>
      <c r="AB4" s="84">
        <v>0</v>
      </c>
      <c r="AC4" s="85">
        <v>4</v>
      </c>
      <c r="AD4" s="85">
        <v>4</v>
      </c>
      <c r="AE4" s="84">
        <v>1</v>
      </c>
      <c r="AF4" s="83" t="s">
        <v>2335</v>
      </c>
      <c r="AG4" s="83" t="s">
        <v>2335</v>
      </c>
      <c r="AH4" s="83" t="s">
        <v>2335</v>
      </c>
      <c r="AI4" s="83" t="s">
        <v>2335</v>
      </c>
      <c r="AJ4" s="83" t="s">
        <v>2335</v>
      </c>
      <c r="AK4" s="83" t="s">
        <v>13</v>
      </c>
      <c r="AL4" s="83" t="s">
        <v>13</v>
      </c>
    </row>
    <row r="5" spans="1:38">
      <c r="A5" s="77">
        <v>26</v>
      </c>
      <c r="B5" s="78" t="s">
        <v>6</v>
      </c>
      <c r="C5" s="79" t="s">
        <v>7</v>
      </c>
      <c r="D5" s="80">
        <v>4</v>
      </c>
      <c r="E5" s="81" t="s">
        <v>2262</v>
      </c>
      <c r="F5" s="82" t="s">
        <v>2340</v>
      </c>
      <c r="G5" s="82" t="s">
        <v>2341</v>
      </c>
      <c r="H5" s="83">
        <v>4</v>
      </c>
      <c r="I5" s="83">
        <v>0</v>
      </c>
      <c r="J5" s="84">
        <v>0</v>
      </c>
      <c r="K5" s="85">
        <v>35</v>
      </c>
      <c r="L5" s="83">
        <v>7</v>
      </c>
      <c r="M5" s="84">
        <v>0.2</v>
      </c>
      <c r="N5" s="83">
        <v>2</v>
      </c>
      <c r="O5" s="83">
        <v>0</v>
      </c>
      <c r="P5" s="84">
        <v>0</v>
      </c>
      <c r="Q5" s="83">
        <v>4</v>
      </c>
      <c r="R5" s="83">
        <v>4</v>
      </c>
      <c r="S5" s="84">
        <v>1</v>
      </c>
      <c r="T5" s="85">
        <v>4</v>
      </c>
      <c r="U5" s="85">
        <v>4</v>
      </c>
      <c r="V5" s="84">
        <v>1</v>
      </c>
      <c r="W5" s="85">
        <v>4</v>
      </c>
      <c r="X5" s="85">
        <v>3</v>
      </c>
      <c r="Y5" s="84">
        <v>0.75</v>
      </c>
      <c r="Z5" s="85">
        <v>4</v>
      </c>
      <c r="AA5" s="85">
        <v>0</v>
      </c>
      <c r="AB5" s="84">
        <v>0</v>
      </c>
      <c r="AC5" s="85">
        <v>4</v>
      </c>
      <c r="AD5" s="85">
        <v>3</v>
      </c>
      <c r="AE5" s="84">
        <v>0.75</v>
      </c>
      <c r="AF5" s="83" t="s">
        <v>2335</v>
      </c>
      <c r="AG5" s="83" t="s">
        <v>2335</v>
      </c>
      <c r="AH5" s="83" t="s">
        <v>2335</v>
      </c>
      <c r="AI5" s="83" t="s">
        <v>12</v>
      </c>
      <c r="AJ5" s="83" t="s">
        <v>2335</v>
      </c>
      <c r="AK5" s="83" t="s">
        <v>13</v>
      </c>
      <c r="AL5" s="83" t="s">
        <v>13</v>
      </c>
    </row>
    <row r="6" spans="1:38">
      <c r="A6" s="77">
        <v>26</v>
      </c>
      <c r="B6" s="78" t="s">
        <v>6</v>
      </c>
      <c r="C6" s="79" t="s">
        <v>7</v>
      </c>
      <c r="D6" s="80">
        <v>5</v>
      </c>
      <c r="E6" s="81" t="s">
        <v>2262</v>
      </c>
      <c r="F6" s="82" t="s">
        <v>2342</v>
      </c>
      <c r="G6" s="82" t="s">
        <v>2343</v>
      </c>
      <c r="H6" s="83">
        <v>3</v>
      </c>
      <c r="I6" s="83">
        <v>0</v>
      </c>
      <c r="J6" s="84">
        <v>0</v>
      </c>
      <c r="K6" s="85">
        <v>19</v>
      </c>
      <c r="L6" s="83">
        <v>4</v>
      </c>
      <c r="M6" s="84">
        <v>0.21052631578947367</v>
      </c>
      <c r="N6" s="83">
        <v>2</v>
      </c>
      <c r="O6" s="83">
        <v>0</v>
      </c>
      <c r="P6" s="84">
        <v>0</v>
      </c>
      <c r="Q6" s="83">
        <v>3</v>
      </c>
      <c r="R6" s="83">
        <v>3</v>
      </c>
      <c r="S6" s="84">
        <v>1</v>
      </c>
      <c r="T6" s="85">
        <v>3</v>
      </c>
      <c r="U6" s="85">
        <v>2</v>
      </c>
      <c r="V6" s="84">
        <v>0.66666666666666663</v>
      </c>
      <c r="W6" s="85">
        <v>3</v>
      </c>
      <c r="X6" s="85">
        <v>2</v>
      </c>
      <c r="Y6" s="84">
        <v>0.66666666666666663</v>
      </c>
      <c r="Z6" s="85">
        <v>3</v>
      </c>
      <c r="AA6" s="85">
        <v>0</v>
      </c>
      <c r="AB6" s="84">
        <v>0</v>
      </c>
      <c r="AC6" s="85">
        <v>3</v>
      </c>
      <c r="AD6" s="85">
        <v>1</v>
      </c>
      <c r="AE6" s="84">
        <v>0.33333333333333331</v>
      </c>
      <c r="AF6" s="83" t="s">
        <v>2335</v>
      </c>
      <c r="AG6" s="83" t="s">
        <v>2335</v>
      </c>
      <c r="AH6" s="83" t="s">
        <v>2335</v>
      </c>
      <c r="AI6" s="83" t="s">
        <v>12</v>
      </c>
      <c r="AJ6" s="83" t="s">
        <v>2335</v>
      </c>
      <c r="AK6" s="83" t="s">
        <v>13</v>
      </c>
      <c r="AL6" s="83" t="s">
        <v>13</v>
      </c>
    </row>
    <row r="7" spans="1:38">
      <c r="A7" s="77">
        <v>26</v>
      </c>
      <c r="B7" s="78" t="s">
        <v>6</v>
      </c>
      <c r="C7" s="79" t="s">
        <v>7</v>
      </c>
      <c r="D7" s="80">
        <v>6</v>
      </c>
      <c r="E7" s="81" t="s">
        <v>2262</v>
      </c>
      <c r="F7" s="82" t="s">
        <v>2344</v>
      </c>
      <c r="G7" s="82" t="s">
        <v>2345</v>
      </c>
      <c r="H7" s="83">
        <v>3</v>
      </c>
      <c r="I7" s="83">
        <v>0</v>
      </c>
      <c r="J7" s="84">
        <v>0</v>
      </c>
      <c r="K7" s="85">
        <v>23</v>
      </c>
      <c r="L7" s="83">
        <v>5</v>
      </c>
      <c r="M7" s="84">
        <v>0.21739130434782608</v>
      </c>
      <c r="N7" s="83">
        <v>2</v>
      </c>
      <c r="O7" s="83">
        <v>0</v>
      </c>
      <c r="P7" s="84">
        <v>0</v>
      </c>
      <c r="Q7" s="83">
        <v>3</v>
      </c>
      <c r="R7" s="83">
        <v>3</v>
      </c>
      <c r="S7" s="84">
        <v>1</v>
      </c>
      <c r="T7" s="85">
        <v>3</v>
      </c>
      <c r="U7" s="85">
        <v>3</v>
      </c>
      <c r="V7" s="84">
        <v>1</v>
      </c>
      <c r="W7" s="85">
        <v>3</v>
      </c>
      <c r="X7" s="85">
        <v>3</v>
      </c>
      <c r="Y7" s="84">
        <v>1</v>
      </c>
      <c r="Z7" s="85">
        <v>3</v>
      </c>
      <c r="AA7" s="85">
        <v>0</v>
      </c>
      <c r="AB7" s="84">
        <v>0</v>
      </c>
      <c r="AC7" s="85">
        <v>3</v>
      </c>
      <c r="AD7" s="85">
        <v>3</v>
      </c>
      <c r="AE7" s="84">
        <v>1</v>
      </c>
      <c r="AF7" s="83" t="s">
        <v>2335</v>
      </c>
      <c r="AG7" s="83" t="s">
        <v>2335</v>
      </c>
      <c r="AH7" s="83" t="s">
        <v>2335</v>
      </c>
      <c r="AI7" s="83" t="s">
        <v>12</v>
      </c>
      <c r="AJ7" s="83" t="s">
        <v>2335</v>
      </c>
      <c r="AK7" s="83" t="s">
        <v>13</v>
      </c>
      <c r="AL7" s="83" t="s">
        <v>13</v>
      </c>
    </row>
    <row r="8" spans="1:38">
      <c r="A8" s="77">
        <v>26</v>
      </c>
      <c r="B8" s="78" t="s">
        <v>6</v>
      </c>
      <c r="C8" s="79" t="s">
        <v>7</v>
      </c>
      <c r="D8" s="80">
        <v>7</v>
      </c>
      <c r="E8" s="81" t="s">
        <v>2262</v>
      </c>
      <c r="F8" s="82" t="s">
        <v>2346</v>
      </c>
      <c r="G8" s="82" t="s">
        <v>2347</v>
      </c>
      <c r="H8" s="83">
        <v>4</v>
      </c>
      <c r="I8" s="83">
        <v>0</v>
      </c>
      <c r="J8" s="84">
        <v>0</v>
      </c>
      <c r="K8" s="85">
        <v>15</v>
      </c>
      <c r="L8" s="83">
        <v>0</v>
      </c>
      <c r="M8" s="84">
        <v>0</v>
      </c>
      <c r="N8" s="83">
        <v>2</v>
      </c>
      <c r="O8" s="83">
        <v>0</v>
      </c>
      <c r="P8" s="84">
        <v>0</v>
      </c>
      <c r="Q8" s="83">
        <v>4</v>
      </c>
      <c r="R8" s="83">
        <v>0</v>
      </c>
      <c r="S8" s="84">
        <v>0</v>
      </c>
      <c r="T8" s="85">
        <v>4</v>
      </c>
      <c r="U8" s="85">
        <v>4</v>
      </c>
      <c r="V8" s="84">
        <v>1</v>
      </c>
      <c r="W8" s="85">
        <v>4</v>
      </c>
      <c r="X8" s="85">
        <v>4</v>
      </c>
      <c r="Y8" s="84">
        <v>1</v>
      </c>
      <c r="Z8" s="85">
        <v>4</v>
      </c>
      <c r="AA8" s="85">
        <v>0</v>
      </c>
      <c r="AB8" s="84">
        <v>0</v>
      </c>
      <c r="AC8" s="85">
        <v>4</v>
      </c>
      <c r="AD8" s="85">
        <v>2</v>
      </c>
      <c r="AE8" s="84">
        <v>0.5</v>
      </c>
      <c r="AF8" s="83" t="s">
        <v>2335</v>
      </c>
      <c r="AG8" s="83" t="s">
        <v>2335</v>
      </c>
      <c r="AH8" s="83" t="s">
        <v>2335</v>
      </c>
      <c r="AI8" s="83" t="s">
        <v>2335</v>
      </c>
      <c r="AJ8" s="83" t="s">
        <v>2335</v>
      </c>
      <c r="AK8" s="83" t="s">
        <v>13</v>
      </c>
      <c r="AL8" s="83" t="s">
        <v>13</v>
      </c>
    </row>
    <row r="9" spans="1:38">
      <c r="A9" s="77">
        <v>26</v>
      </c>
      <c r="B9" s="78" t="s">
        <v>6</v>
      </c>
      <c r="C9" s="79" t="s">
        <v>7</v>
      </c>
      <c r="D9" s="80">
        <v>8</v>
      </c>
      <c r="E9" s="81" t="s">
        <v>2262</v>
      </c>
      <c r="F9" s="82" t="s">
        <v>2348</v>
      </c>
      <c r="G9" s="82" t="s">
        <v>2349</v>
      </c>
      <c r="H9" s="83">
        <v>3</v>
      </c>
      <c r="I9" s="83">
        <v>0</v>
      </c>
      <c r="J9" s="84">
        <v>0</v>
      </c>
      <c r="K9" s="85">
        <v>13</v>
      </c>
      <c r="L9" s="83">
        <v>0</v>
      </c>
      <c r="M9" s="84">
        <v>0</v>
      </c>
      <c r="N9" s="83">
        <v>2</v>
      </c>
      <c r="O9" s="83">
        <v>0</v>
      </c>
      <c r="P9" s="84">
        <v>0</v>
      </c>
      <c r="Q9" s="83">
        <v>3</v>
      </c>
      <c r="R9" s="83">
        <v>3</v>
      </c>
      <c r="S9" s="84">
        <v>1</v>
      </c>
      <c r="T9" s="85">
        <v>3</v>
      </c>
      <c r="U9" s="85">
        <v>2</v>
      </c>
      <c r="V9" s="84">
        <v>0.66666666666666663</v>
      </c>
      <c r="W9" s="85">
        <v>3</v>
      </c>
      <c r="X9" s="85">
        <v>1</v>
      </c>
      <c r="Y9" s="84">
        <v>0.33333333333333331</v>
      </c>
      <c r="Z9" s="85">
        <v>3</v>
      </c>
      <c r="AA9" s="85">
        <v>0</v>
      </c>
      <c r="AB9" s="84">
        <v>0</v>
      </c>
      <c r="AC9" s="85">
        <v>3</v>
      </c>
      <c r="AD9" s="85">
        <v>2</v>
      </c>
      <c r="AE9" s="84">
        <v>0.66666666666666663</v>
      </c>
      <c r="AF9" s="83" t="s">
        <v>2335</v>
      </c>
      <c r="AG9" s="83" t="s">
        <v>2335</v>
      </c>
      <c r="AH9" s="83" t="s">
        <v>2335</v>
      </c>
      <c r="AI9" s="83" t="s">
        <v>12</v>
      </c>
      <c r="AJ9" s="83" t="s">
        <v>2335</v>
      </c>
      <c r="AK9" s="83" t="s">
        <v>13</v>
      </c>
      <c r="AL9" s="83" t="s">
        <v>13</v>
      </c>
    </row>
    <row r="10" spans="1:38">
      <c r="A10" s="77">
        <v>26</v>
      </c>
      <c r="B10" s="78" t="s">
        <v>6</v>
      </c>
      <c r="C10" s="79" t="s">
        <v>7</v>
      </c>
      <c r="D10" s="80">
        <v>9</v>
      </c>
      <c r="E10" s="81" t="s">
        <v>2262</v>
      </c>
      <c r="F10" s="82" t="s">
        <v>2350</v>
      </c>
      <c r="G10" s="82" t="s">
        <v>2351</v>
      </c>
      <c r="H10" s="83">
        <v>5</v>
      </c>
      <c r="I10" s="83">
        <v>0</v>
      </c>
      <c r="J10" s="84">
        <v>0</v>
      </c>
      <c r="K10" s="85">
        <v>28</v>
      </c>
      <c r="L10" s="83">
        <v>1</v>
      </c>
      <c r="M10" s="84">
        <v>3.5714285714285712E-2</v>
      </c>
      <c r="N10" s="83">
        <v>3</v>
      </c>
      <c r="O10" s="83">
        <v>0</v>
      </c>
      <c r="P10" s="84">
        <v>0</v>
      </c>
      <c r="Q10" s="83">
        <v>5</v>
      </c>
      <c r="R10" s="83">
        <v>5</v>
      </c>
      <c r="S10" s="84">
        <v>1</v>
      </c>
      <c r="T10" s="85">
        <v>5</v>
      </c>
      <c r="U10" s="85">
        <v>5</v>
      </c>
      <c r="V10" s="84">
        <v>1</v>
      </c>
      <c r="W10" s="85">
        <v>5</v>
      </c>
      <c r="X10" s="85">
        <v>5</v>
      </c>
      <c r="Y10" s="84">
        <v>1</v>
      </c>
      <c r="Z10" s="85">
        <v>5</v>
      </c>
      <c r="AA10" s="85">
        <v>0</v>
      </c>
      <c r="AB10" s="84">
        <v>0</v>
      </c>
      <c r="AC10" s="85">
        <v>5</v>
      </c>
      <c r="AD10" s="85">
        <v>5</v>
      </c>
      <c r="AE10" s="84">
        <v>1</v>
      </c>
      <c r="AF10" s="83" t="s">
        <v>2335</v>
      </c>
      <c r="AG10" s="83" t="s">
        <v>2335</v>
      </c>
      <c r="AH10" s="83" t="s">
        <v>2335</v>
      </c>
      <c r="AI10" s="83" t="s">
        <v>12</v>
      </c>
      <c r="AJ10" s="83" t="s">
        <v>2335</v>
      </c>
      <c r="AK10" s="83" t="s">
        <v>13</v>
      </c>
      <c r="AL10" s="83" t="s">
        <v>13</v>
      </c>
    </row>
    <row r="11" spans="1:38">
      <c r="A11" s="77">
        <v>26</v>
      </c>
      <c r="B11" s="78" t="s">
        <v>6</v>
      </c>
      <c r="C11" s="79" t="s">
        <v>7</v>
      </c>
      <c r="D11" s="80">
        <v>10</v>
      </c>
      <c r="E11" s="81" t="s">
        <v>2262</v>
      </c>
      <c r="F11" s="82" t="s">
        <v>2352</v>
      </c>
      <c r="G11" s="82" t="s">
        <v>2353</v>
      </c>
      <c r="H11" s="83">
        <v>5</v>
      </c>
      <c r="I11" s="83">
        <v>0</v>
      </c>
      <c r="J11" s="84">
        <v>0</v>
      </c>
      <c r="K11" s="85">
        <v>32</v>
      </c>
      <c r="L11" s="83">
        <v>2</v>
      </c>
      <c r="M11" s="84">
        <v>6.25E-2</v>
      </c>
      <c r="N11" s="83">
        <v>3</v>
      </c>
      <c r="O11" s="83">
        <v>0</v>
      </c>
      <c r="P11" s="84">
        <v>0</v>
      </c>
      <c r="Q11" s="83">
        <v>5</v>
      </c>
      <c r="R11" s="83">
        <v>5</v>
      </c>
      <c r="S11" s="84">
        <v>1</v>
      </c>
      <c r="T11" s="85">
        <v>5</v>
      </c>
      <c r="U11" s="85">
        <v>5</v>
      </c>
      <c r="V11" s="84">
        <v>1</v>
      </c>
      <c r="W11" s="85">
        <v>5</v>
      </c>
      <c r="X11" s="85">
        <v>4</v>
      </c>
      <c r="Y11" s="84">
        <v>0.8</v>
      </c>
      <c r="Z11" s="85">
        <v>5</v>
      </c>
      <c r="AA11" s="85">
        <v>0</v>
      </c>
      <c r="AB11" s="84">
        <v>0</v>
      </c>
      <c r="AC11" s="85">
        <v>5</v>
      </c>
      <c r="AD11" s="85">
        <v>4</v>
      </c>
      <c r="AE11" s="84">
        <v>0.8</v>
      </c>
      <c r="AF11" s="83" t="s">
        <v>2335</v>
      </c>
      <c r="AG11" s="83" t="s">
        <v>2335</v>
      </c>
      <c r="AH11" s="83" t="s">
        <v>2335</v>
      </c>
      <c r="AI11" s="83" t="s">
        <v>12</v>
      </c>
      <c r="AJ11" s="83" t="s">
        <v>2335</v>
      </c>
      <c r="AK11" s="83" t="s">
        <v>13</v>
      </c>
      <c r="AL11" s="83" t="s">
        <v>13</v>
      </c>
    </row>
    <row r="12" spans="1:38">
      <c r="A12" s="77">
        <v>26</v>
      </c>
      <c r="B12" s="78" t="s">
        <v>6</v>
      </c>
      <c r="C12" s="79" t="s">
        <v>7</v>
      </c>
      <c r="D12" s="80">
        <v>11</v>
      </c>
      <c r="E12" s="81" t="s">
        <v>2262</v>
      </c>
      <c r="F12" s="82" t="s">
        <v>2354</v>
      </c>
      <c r="G12" s="82" t="s">
        <v>2355</v>
      </c>
      <c r="H12" s="83">
        <v>3</v>
      </c>
      <c r="I12" s="83">
        <v>0</v>
      </c>
      <c r="J12" s="84">
        <v>0</v>
      </c>
      <c r="K12" s="85">
        <v>11</v>
      </c>
      <c r="L12" s="83">
        <v>2</v>
      </c>
      <c r="M12" s="84">
        <v>0.18181818181818182</v>
      </c>
      <c r="N12" s="83">
        <v>2</v>
      </c>
      <c r="O12" s="83">
        <v>0</v>
      </c>
      <c r="P12" s="84">
        <v>0</v>
      </c>
      <c r="Q12" s="83">
        <v>3</v>
      </c>
      <c r="R12" s="83">
        <v>3</v>
      </c>
      <c r="S12" s="84">
        <v>1</v>
      </c>
      <c r="T12" s="85">
        <v>3</v>
      </c>
      <c r="U12" s="85">
        <v>3</v>
      </c>
      <c r="V12" s="84">
        <v>1</v>
      </c>
      <c r="W12" s="85">
        <v>3</v>
      </c>
      <c r="X12" s="85">
        <v>3</v>
      </c>
      <c r="Y12" s="84">
        <v>1</v>
      </c>
      <c r="Z12" s="85">
        <v>3</v>
      </c>
      <c r="AA12" s="85">
        <v>0</v>
      </c>
      <c r="AB12" s="84">
        <v>0</v>
      </c>
      <c r="AC12" s="85">
        <v>3</v>
      </c>
      <c r="AD12" s="85">
        <v>3</v>
      </c>
      <c r="AE12" s="84">
        <v>1</v>
      </c>
      <c r="AF12" s="83" t="s">
        <v>2335</v>
      </c>
      <c r="AG12" s="83" t="s">
        <v>2335</v>
      </c>
      <c r="AH12" s="83" t="s">
        <v>2335</v>
      </c>
      <c r="AI12" s="83" t="s">
        <v>12</v>
      </c>
      <c r="AJ12" s="83" t="s">
        <v>2335</v>
      </c>
      <c r="AK12" s="83" t="s">
        <v>13</v>
      </c>
      <c r="AL12" s="83" t="s">
        <v>13</v>
      </c>
    </row>
    <row r="13" spans="1:38">
      <c r="A13" s="77">
        <v>26</v>
      </c>
      <c r="B13" s="78" t="s">
        <v>6</v>
      </c>
      <c r="C13" s="79" t="s">
        <v>7</v>
      </c>
      <c r="D13" s="80">
        <v>12</v>
      </c>
      <c r="E13" s="81" t="s">
        <v>2262</v>
      </c>
      <c r="F13" s="82" t="s">
        <v>2356</v>
      </c>
      <c r="G13" s="82" t="s">
        <v>2357</v>
      </c>
      <c r="H13" s="83">
        <v>4</v>
      </c>
      <c r="I13" s="83">
        <v>0</v>
      </c>
      <c r="J13" s="84">
        <v>0</v>
      </c>
      <c r="K13" s="85">
        <v>18</v>
      </c>
      <c r="L13" s="83">
        <v>1</v>
      </c>
      <c r="M13" s="84">
        <v>5.5555555555555552E-2</v>
      </c>
      <c r="N13" s="83">
        <v>2</v>
      </c>
      <c r="O13" s="83">
        <v>0</v>
      </c>
      <c r="P13" s="84">
        <v>0</v>
      </c>
      <c r="Q13" s="83">
        <v>4</v>
      </c>
      <c r="R13" s="83">
        <v>4</v>
      </c>
      <c r="S13" s="84">
        <v>1</v>
      </c>
      <c r="T13" s="85">
        <v>4</v>
      </c>
      <c r="U13" s="85">
        <v>4</v>
      </c>
      <c r="V13" s="84">
        <v>1</v>
      </c>
      <c r="W13" s="85">
        <v>4</v>
      </c>
      <c r="X13" s="85">
        <v>4</v>
      </c>
      <c r="Y13" s="84">
        <v>1</v>
      </c>
      <c r="Z13" s="85">
        <v>4</v>
      </c>
      <c r="AA13" s="85">
        <v>0</v>
      </c>
      <c r="AB13" s="84">
        <v>0</v>
      </c>
      <c r="AC13" s="85">
        <v>4</v>
      </c>
      <c r="AD13" s="85">
        <v>4</v>
      </c>
      <c r="AE13" s="84">
        <v>1</v>
      </c>
      <c r="AF13" s="83" t="s">
        <v>2335</v>
      </c>
      <c r="AG13" s="83" t="s">
        <v>2335</v>
      </c>
      <c r="AH13" s="83" t="s">
        <v>2335</v>
      </c>
      <c r="AI13" s="83" t="s">
        <v>12</v>
      </c>
      <c r="AJ13" s="83" t="s">
        <v>2335</v>
      </c>
      <c r="AK13" s="83" t="s">
        <v>13</v>
      </c>
      <c r="AL13" s="83" t="s">
        <v>13</v>
      </c>
    </row>
    <row r="14" spans="1:38">
      <c r="A14" s="77">
        <v>26</v>
      </c>
      <c r="B14" s="78" t="s">
        <v>6</v>
      </c>
      <c r="C14" s="79" t="s">
        <v>7</v>
      </c>
      <c r="D14" s="80">
        <v>13</v>
      </c>
      <c r="E14" s="81" t="s">
        <v>2262</v>
      </c>
      <c r="F14" s="82" t="s">
        <v>2358</v>
      </c>
      <c r="G14" s="82" t="s">
        <v>2359</v>
      </c>
      <c r="H14" s="83">
        <v>4</v>
      </c>
      <c r="I14" s="83">
        <v>0</v>
      </c>
      <c r="J14" s="84">
        <v>0</v>
      </c>
      <c r="K14" s="85">
        <v>26</v>
      </c>
      <c r="L14" s="83">
        <v>1</v>
      </c>
      <c r="M14" s="84">
        <v>3.8461538461538464E-2</v>
      </c>
      <c r="N14" s="83">
        <v>2</v>
      </c>
      <c r="O14" s="83">
        <v>0</v>
      </c>
      <c r="P14" s="84">
        <v>0</v>
      </c>
      <c r="Q14" s="83">
        <v>4</v>
      </c>
      <c r="R14" s="83">
        <v>4</v>
      </c>
      <c r="S14" s="84">
        <v>1</v>
      </c>
      <c r="T14" s="85">
        <v>4</v>
      </c>
      <c r="U14" s="85">
        <v>4</v>
      </c>
      <c r="V14" s="84">
        <v>1</v>
      </c>
      <c r="W14" s="85">
        <v>4</v>
      </c>
      <c r="X14" s="85">
        <v>4</v>
      </c>
      <c r="Y14" s="84">
        <v>1</v>
      </c>
      <c r="Z14" s="85">
        <v>4</v>
      </c>
      <c r="AA14" s="85">
        <v>0</v>
      </c>
      <c r="AB14" s="84">
        <v>0</v>
      </c>
      <c r="AC14" s="85">
        <v>4</v>
      </c>
      <c r="AD14" s="85">
        <v>4</v>
      </c>
      <c r="AE14" s="84">
        <v>1</v>
      </c>
      <c r="AF14" s="83" t="s">
        <v>2335</v>
      </c>
      <c r="AG14" s="83" t="s">
        <v>2335</v>
      </c>
      <c r="AH14" s="83" t="s">
        <v>2335</v>
      </c>
      <c r="AI14" s="83" t="s">
        <v>12</v>
      </c>
      <c r="AJ14" s="83" t="s">
        <v>2335</v>
      </c>
      <c r="AK14" s="83" t="s">
        <v>13</v>
      </c>
      <c r="AL14" s="83" t="s">
        <v>13</v>
      </c>
    </row>
    <row r="15" spans="1:38">
      <c r="A15" s="77">
        <v>26</v>
      </c>
      <c r="B15" s="78" t="s">
        <v>6</v>
      </c>
      <c r="C15" s="79" t="s">
        <v>7</v>
      </c>
      <c r="D15" s="80">
        <v>14</v>
      </c>
      <c r="E15" s="81" t="s">
        <v>2262</v>
      </c>
      <c r="F15" s="82" t="s">
        <v>2360</v>
      </c>
      <c r="G15" s="82" t="s">
        <v>2361</v>
      </c>
      <c r="H15" s="83">
        <v>4</v>
      </c>
      <c r="I15" s="83">
        <v>0</v>
      </c>
      <c r="J15" s="84">
        <v>0</v>
      </c>
      <c r="K15" s="85">
        <v>18</v>
      </c>
      <c r="L15" s="83">
        <v>10</v>
      </c>
      <c r="M15" s="84">
        <v>0.55555555555555558</v>
      </c>
      <c r="N15" s="83">
        <v>2</v>
      </c>
      <c r="O15" s="83">
        <v>0</v>
      </c>
      <c r="P15" s="84">
        <v>0</v>
      </c>
      <c r="Q15" s="83">
        <v>4</v>
      </c>
      <c r="R15" s="83">
        <v>4</v>
      </c>
      <c r="S15" s="84">
        <v>1</v>
      </c>
      <c r="T15" s="85">
        <v>4</v>
      </c>
      <c r="U15" s="85">
        <v>3</v>
      </c>
      <c r="V15" s="84">
        <v>0.75</v>
      </c>
      <c r="W15" s="85">
        <v>4</v>
      </c>
      <c r="X15" s="85">
        <v>3</v>
      </c>
      <c r="Y15" s="84">
        <v>0.75</v>
      </c>
      <c r="Z15" s="85">
        <v>4</v>
      </c>
      <c r="AA15" s="85">
        <v>0</v>
      </c>
      <c r="AB15" s="84">
        <v>0</v>
      </c>
      <c r="AC15" s="85">
        <v>4</v>
      </c>
      <c r="AD15" s="85">
        <v>3</v>
      </c>
      <c r="AE15" s="84">
        <v>0.75</v>
      </c>
      <c r="AF15" s="83" t="s">
        <v>2335</v>
      </c>
      <c r="AG15" s="83" t="s">
        <v>2335</v>
      </c>
      <c r="AH15" s="83" t="s">
        <v>2335</v>
      </c>
      <c r="AI15" s="83" t="s">
        <v>12</v>
      </c>
      <c r="AJ15" s="83" t="s">
        <v>2335</v>
      </c>
      <c r="AK15" s="83" t="s">
        <v>13</v>
      </c>
      <c r="AL15" s="83" t="s">
        <v>13</v>
      </c>
    </row>
    <row r="16" spans="1:38">
      <c r="A16" s="77">
        <v>26</v>
      </c>
      <c r="B16" s="78" t="s">
        <v>6</v>
      </c>
      <c r="C16" s="79" t="s">
        <v>7</v>
      </c>
      <c r="D16" s="80">
        <v>15</v>
      </c>
      <c r="E16" s="81" t="s">
        <v>2262</v>
      </c>
      <c r="F16" s="82" t="s">
        <v>2362</v>
      </c>
      <c r="G16" s="82" t="s">
        <v>1388</v>
      </c>
      <c r="H16" s="83">
        <v>5</v>
      </c>
      <c r="I16" s="83">
        <v>0</v>
      </c>
      <c r="J16" s="84">
        <v>0</v>
      </c>
      <c r="K16" s="85">
        <v>26</v>
      </c>
      <c r="L16" s="83">
        <v>0</v>
      </c>
      <c r="M16" s="84">
        <v>0</v>
      </c>
      <c r="N16" s="83">
        <v>3</v>
      </c>
      <c r="O16" s="83">
        <v>0</v>
      </c>
      <c r="P16" s="84">
        <v>0</v>
      </c>
      <c r="Q16" s="83">
        <v>5</v>
      </c>
      <c r="R16" s="83">
        <v>5</v>
      </c>
      <c r="S16" s="84">
        <v>1</v>
      </c>
      <c r="T16" s="85">
        <v>5</v>
      </c>
      <c r="U16" s="85">
        <v>4</v>
      </c>
      <c r="V16" s="84">
        <v>0.8</v>
      </c>
      <c r="W16" s="85">
        <v>5</v>
      </c>
      <c r="X16" s="85">
        <v>3</v>
      </c>
      <c r="Y16" s="84">
        <v>0.6</v>
      </c>
      <c r="Z16" s="85">
        <v>5</v>
      </c>
      <c r="AA16" s="85">
        <v>0</v>
      </c>
      <c r="AB16" s="84">
        <v>0</v>
      </c>
      <c r="AC16" s="85">
        <v>5</v>
      </c>
      <c r="AD16" s="85">
        <v>2</v>
      </c>
      <c r="AE16" s="84">
        <v>0.4</v>
      </c>
      <c r="AF16" s="83" t="s">
        <v>2335</v>
      </c>
      <c r="AG16" s="83" t="s">
        <v>2335</v>
      </c>
      <c r="AH16" s="83" t="s">
        <v>2335</v>
      </c>
      <c r="AI16" s="83" t="s">
        <v>12</v>
      </c>
      <c r="AJ16" s="83" t="s">
        <v>2335</v>
      </c>
      <c r="AK16" s="83" t="s">
        <v>13</v>
      </c>
      <c r="AL16" s="83" t="s">
        <v>13</v>
      </c>
    </row>
    <row r="17" spans="1:38">
      <c r="A17" s="77">
        <v>26</v>
      </c>
      <c r="B17" s="78" t="s">
        <v>6</v>
      </c>
      <c r="C17" s="79" t="s">
        <v>7</v>
      </c>
      <c r="D17" s="80">
        <v>16</v>
      </c>
      <c r="E17" s="81" t="s">
        <v>2262</v>
      </c>
      <c r="F17" s="82" t="s">
        <v>2363</v>
      </c>
      <c r="G17" s="82" t="s">
        <v>2364</v>
      </c>
      <c r="H17" s="83">
        <v>4</v>
      </c>
      <c r="I17" s="83">
        <v>0</v>
      </c>
      <c r="J17" s="84">
        <v>0</v>
      </c>
      <c r="K17" s="85">
        <v>22</v>
      </c>
      <c r="L17" s="83">
        <v>1</v>
      </c>
      <c r="M17" s="84">
        <v>4.5454545454545456E-2</v>
      </c>
      <c r="N17" s="83">
        <v>2</v>
      </c>
      <c r="O17" s="83">
        <v>0</v>
      </c>
      <c r="P17" s="84">
        <v>0</v>
      </c>
      <c r="Q17" s="83">
        <v>4</v>
      </c>
      <c r="R17" s="83">
        <v>4</v>
      </c>
      <c r="S17" s="84">
        <v>1</v>
      </c>
      <c r="T17" s="85">
        <v>4</v>
      </c>
      <c r="U17" s="85">
        <v>4</v>
      </c>
      <c r="V17" s="84">
        <v>1</v>
      </c>
      <c r="W17" s="85">
        <v>4</v>
      </c>
      <c r="X17" s="85">
        <v>3</v>
      </c>
      <c r="Y17" s="84">
        <v>0.75</v>
      </c>
      <c r="Z17" s="85">
        <v>4</v>
      </c>
      <c r="AA17" s="85">
        <v>0</v>
      </c>
      <c r="AB17" s="84">
        <v>0</v>
      </c>
      <c r="AC17" s="85">
        <v>4</v>
      </c>
      <c r="AD17" s="85">
        <v>3</v>
      </c>
      <c r="AE17" s="84">
        <v>0.75</v>
      </c>
      <c r="AF17" s="83" t="s">
        <v>2335</v>
      </c>
      <c r="AG17" s="83" t="s">
        <v>2335</v>
      </c>
      <c r="AH17" s="83" t="s">
        <v>2335</v>
      </c>
      <c r="AI17" s="83" t="s">
        <v>12</v>
      </c>
      <c r="AJ17" s="83" t="s">
        <v>2335</v>
      </c>
      <c r="AK17" s="83" t="s">
        <v>13</v>
      </c>
      <c r="AL17" s="83" t="s">
        <v>13</v>
      </c>
    </row>
    <row r="18" spans="1:38">
      <c r="A18" s="77">
        <v>26</v>
      </c>
      <c r="B18" s="78" t="s">
        <v>6</v>
      </c>
      <c r="C18" s="79" t="s">
        <v>7</v>
      </c>
      <c r="D18" s="80">
        <v>17</v>
      </c>
      <c r="E18" s="81" t="s">
        <v>2262</v>
      </c>
      <c r="F18" s="82" t="s">
        <v>2365</v>
      </c>
      <c r="G18" s="82" t="s">
        <v>2366</v>
      </c>
      <c r="H18" s="83">
        <v>4</v>
      </c>
      <c r="I18" s="83">
        <v>0</v>
      </c>
      <c r="J18" s="84">
        <v>0</v>
      </c>
      <c r="K18" s="85">
        <v>21</v>
      </c>
      <c r="L18" s="83">
        <v>2</v>
      </c>
      <c r="M18" s="84">
        <v>9.5238095238095233E-2</v>
      </c>
      <c r="N18" s="83">
        <v>2</v>
      </c>
      <c r="O18" s="83">
        <v>0</v>
      </c>
      <c r="P18" s="84">
        <v>0</v>
      </c>
      <c r="Q18" s="83">
        <v>4</v>
      </c>
      <c r="R18" s="83">
        <v>3</v>
      </c>
      <c r="S18" s="84">
        <v>0.75</v>
      </c>
      <c r="T18" s="85">
        <v>4</v>
      </c>
      <c r="U18" s="85">
        <v>4</v>
      </c>
      <c r="V18" s="84">
        <v>1</v>
      </c>
      <c r="W18" s="85">
        <v>4</v>
      </c>
      <c r="X18" s="85">
        <v>4</v>
      </c>
      <c r="Y18" s="84">
        <v>1</v>
      </c>
      <c r="Z18" s="85">
        <v>4</v>
      </c>
      <c r="AA18" s="85">
        <v>0</v>
      </c>
      <c r="AB18" s="84">
        <v>0</v>
      </c>
      <c r="AC18" s="85">
        <v>4</v>
      </c>
      <c r="AD18" s="85">
        <v>4</v>
      </c>
      <c r="AE18" s="84">
        <v>1</v>
      </c>
      <c r="AF18" s="83" t="s">
        <v>2335</v>
      </c>
      <c r="AG18" s="83" t="s">
        <v>2335</v>
      </c>
      <c r="AH18" s="83" t="s">
        <v>2335</v>
      </c>
      <c r="AI18" s="83" t="s">
        <v>2335</v>
      </c>
      <c r="AJ18" s="83" t="s">
        <v>2335</v>
      </c>
      <c r="AK18" s="83" t="s">
        <v>13</v>
      </c>
      <c r="AL18" s="83" t="s">
        <v>13</v>
      </c>
    </row>
    <row r="19" spans="1:38">
      <c r="A19" s="77">
        <v>26</v>
      </c>
      <c r="B19" s="78" t="s">
        <v>6</v>
      </c>
      <c r="C19" s="79" t="s">
        <v>7</v>
      </c>
      <c r="D19" s="80">
        <v>18</v>
      </c>
      <c r="E19" s="81" t="s">
        <v>2262</v>
      </c>
      <c r="F19" s="82" t="s">
        <v>2367</v>
      </c>
      <c r="G19" s="82" t="s">
        <v>2368</v>
      </c>
      <c r="H19" s="83">
        <v>4</v>
      </c>
      <c r="I19" s="83">
        <v>0</v>
      </c>
      <c r="J19" s="84">
        <v>0</v>
      </c>
      <c r="K19" s="85">
        <v>27</v>
      </c>
      <c r="L19" s="83">
        <v>4</v>
      </c>
      <c r="M19" s="84">
        <v>0.14814814814814814</v>
      </c>
      <c r="N19" s="83">
        <v>2</v>
      </c>
      <c r="O19" s="83">
        <v>0</v>
      </c>
      <c r="P19" s="84">
        <v>0</v>
      </c>
      <c r="Q19" s="83">
        <v>4</v>
      </c>
      <c r="R19" s="83">
        <v>4</v>
      </c>
      <c r="S19" s="84">
        <v>1</v>
      </c>
      <c r="T19" s="85">
        <v>4</v>
      </c>
      <c r="U19" s="85">
        <v>3</v>
      </c>
      <c r="V19" s="84">
        <v>0.75</v>
      </c>
      <c r="W19" s="85">
        <v>4</v>
      </c>
      <c r="X19" s="85">
        <v>3</v>
      </c>
      <c r="Y19" s="84">
        <v>0.75</v>
      </c>
      <c r="Z19" s="85">
        <v>4</v>
      </c>
      <c r="AA19" s="85">
        <v>0</v>
      </c>
      <c r="AB19" s="84">
        <v>0</v>
      </c>
      <c r="AC19" s="85">
        <v>4</v>
      </c>
      <c r="AD19" s="85">
        <v>2</v>
      </c>
      <c r="AE19" s="84">
        <v>0.5</v>
      </c>
      <c r="AF19" s="83" t="s">
        <v>2335</v>
      </c>
      <c r="AG19" s="83" t="s">
        <v>2335</v>
      </c>
      <c r="AH19" s="83" t="s">
        <v>2335</v>
      </c>
      <c r="AI19" s="83" t="s">
        <v>12</v>
      </c>
      <c r="AJ19" s="83" t="s">
        <v>2335</v>
      </c>
      <c r="AK19" s="83" t="s">
        <v>13</v>
      </c>
      <c r="AL19" s="83" t="s">
        <v>13</v>
      </c>
    </row>
    <row r="20" spans="1:38">
      <c r="A20" s="77">
        <v>26</v>
      </c>
      <c r="B20" s="78" t="s">
        <v>6</v>
      </c>
      <c r="C20" s="79" t="s">
        <v>7</v>
      </c>
      <c r="D20" s="80">
        <v>19</v>
      </c>
      <c r="E20" s="81" t="s">
        <v>2262</v>
      </c>
      <c r="F20" s="82" t="s">
        <v>2369</v>
      </c>
      <c r="G20" s="82" t="s">
        <v>2370</v>
      </c>
      <c r="H20" s="83">
        <v>4</v>
      </c>
      <c r="I20" s="83">
        <v>0</v>
      </c>
      <c r="J20" s="84">
        <v>0</v>
      </c>
      <c r="K20" s="85">
        <v>40</v>
      </c>
      <c r="L20" s="83">
        <v>1</v>
      </c>
      <c r="M20" s="84">
        <v>2.5000000000000001E-2</v>
      </c>
      <c r="N20" s="83">
        <v>2</v>
      </c>
      <c r="O20" s="83">
        <v>0</v>
      </c>
      <c r="P20" s="84">
        <v>0</v>
      </c>
      <c r="Q20" s="83">
        <v>4</v>
      </c>
      <c r="R20" s="83">
        <v>4</v>
      </c>
      <c r="S20" s="84">
        <v>1</v>
      </c>
      <c r="T20" s="85">
        <v>4</v>
      </c>
      <c r="U20" s="85">
        <v>4</v>
      </c>
      <c r="V20" s="84">
        <v>1</v>
      </c>
      <c r="W20" s="85">
        <v>4</v>
      </c>
      <c r="X20" s="85">
        <v>4</v>
      </c>
      <c r="Y20" s="84">
        <v>1</v>
      </c>
      <c r="Z20" s="85">
        <v>4</v>
      </c>
      <c r="AA20" s="85">
        <v>0</v>
      </c>
      <c r="AB20" s="84">
        <v>0</v>
      </c>
      <c r="AC20" s="85">
        <v>4</v>
      </c>
      <c r="AD20" s="85">
        <v>4</v>
      </c>
      <c r="AE20" s="84">
        <v>1</v>
      </c>
      <c r="AF20" s="83" t="s">
        <v>2335</v>
      </c>
      <c r="AG20" s="83" t="s">
        <v>2335</v>
      </c>
      <c r="AH20" s="83" t="s">
        <v>2335</v>
      </c>
      <c r="AI20" s="83" t="s">
        <v>12</v>
      </c>
      <c r="AJ20" s="83" t="s">
        <v>2335</v>
      </c>
      <c r="AK20" s="83" t="s">
        <v>13</v>
      </c>
      <c r="AL20" s="83" t="s">
        <v>13</v>
      </c>
    </row>
    <row r="21" spans="1:38">
      <c r="A21" s="77">
        <v>26</v>
      </c>
      <c r="B21" s="78" t="s">
        <v>6</v>
      </c>
      <c r="C21" s="79" t="s">
        <v>7</v>
      </c>
      <c r="D21" s="80">
        <v>20</v>
      </c>
      <c r="E21" s="81" t="s">
        <v>2262</v>
      </c>
      <c r="F21" s="82" t="s">
        <v>2371</v>
      </c>
      <c r="G21" s="82" t="s">
        <v>1006</v>
      </c>
      <c r="H21" s="83">
        <v>4</v>
      </c>
      <c r="I21" s="83">
        <v>0</v>
      </c>
      <c r="J21" s="84">
        <v>0</v>
      </c>
      <c r="K21" s="85">
        <v>18</v>
      </c>
      <c r="L21" s="83">
        <v>0</v>
      </c>
      <c r="M21" s="84">
        <v>0</v>
      </c>
      <c r="N21" s="83">
        <v>2</v>
      </c>
      <c r="O21" s="83">
        <v>0</v>
      </c>
      <c r="P21" s="84">
        <v>0</v>
      </c>
      <c r="Q21" s="83">
        <v>4</v>
      </c>
      <c r="R21" s="83">
        <v>4</v>
      </c>
      <c r="S21" s="84">
        <v>1</v>
      </c>
      <c r="T21" s="85">
        <v>4</v>
      </c>
      <c r="U21" s="85">
        <v>1</v>
      </c>
      <c r="V21" s="84">
        <v>0.25</v>
      </c>
      <c r="W21" s="85">
        <v>4</v>
      </c>
      <c r="X21" s="85">
        <v>1</v>
      </c>
      <c r="Y21" s="84">
        <v>0.25</v>
      </c>
      <c r="Z21" s="85">
        <v>4</v>
      </c>
      <c r="AA21" s="85">
        <v>0</v>
      </c>
      <c r="AB21" s="84">
        <v>0</v>
      </c>
      <c r="AC21" s="85">
        <v>4</v>
      </c>
      <c r="AD21" s="85">
        <v>2</v>
      </c>
      <c r="AE21" s="84">
        <v>0.5</v>
      </c>
      <c r="AF21" s="83" t="s">
        <v>2335</v>
      </c>
      <c r="AG21" s="83" t="s">
        <v>2335</v>
      </c>
      <c r="AH21" s="83" t="s">
        <v>2335</v>
      </c>
      <c r="AI21" s="83" t="s">
        <v>12</v>
      </c>
      <c r="AJ21" s="83" t="s">
        <v>2335</v>
      </c>
      <c r="AK21" s="83" t="s">
        <v>13</v>
      </c>
      <c r="AL21" s="83" t="s">
        <v>13</v>
      </c>
    </row>
    <row r="22" spans="1:38">
      <c r="A22" s="77">
        <v>26</v>
      </c>
      <c r="B22" s="78" t="s">
        <v>6</v>
      </c>
      <c r="C22" s="79" t="s">
        <v>7</v>
      </c>
      <c r="D22" s="80">
        <v>21</v>
      </c>
      <c r="E22" s="81" t="s">
        <v>2262</v>
      </c>
      <c r="F22" s="82" t="s">
        <v>2372</v>
      </c>
      <c r="G22" s="82" t="s">
        <v>2373</v>
      </c>
      <c r="H22" s="83">
        <v>3</v>
      </c>
      <c r="I22" s="83">
        <v>0</v>
      </c>
      <c r="J22" s="84">
        <v>0</v>
      </c>
      <c r="K22" s="85">
        <v>21</v>
      </c>
      <c r="L22" s="83">
        <v>0</v>
      </c>
      <c r="M22" s="84">
        <v>0</v>
      </c>
      <c r="N22" s="83">
        <v>2</v>
      </c>
      <c r="O22" s="83">
        <v>0</v>
      </c>
      <c r="P22" s="84">
        <v>0</v>
      </c>
      <c r="Q22" s="83">
        <v>3</v>
      </c>
      <c r="R22" s="83">
        <v>3</v>
      </c>
      <c r="S22" s="84">
        <v>1</v>
      </c>
      <c r="T22" s="85">
        <v>3</v>
      </c>
      <c r="U22" s="85">
        <v>3</v>
      </c>
      <c r="V22" s="84">
        <v>1</v>
      </c>
      <c r="W22" s="85">
        <v>3</v>
      </c>
      <c r="X22" s="85">
        <v>3</v>
      </c>
      <c r="Y22" s="84">
        <v>1</v>
      </c>
      <c r="Z22" s="85">
        <v>3</v>
      </c>
      <c r="AA22" s="85">
        <v>0</v>
      </c>
      <c r="AB22" s="84">
        <v>0</v>
      </c>
      <c r="AC22" s="85">
        <v>3</v>
      </c>
      <c r="AD22" s="85">
        <v>3</v>
      </c>
      <c r="AE22" s="84">
        <v>1</v>
      </c>
      <c r="AF22" s="83" t="s">
        <v>2335</v>
      </c>
      <c r="AG22" s="83" t="s">
        <v>2335</v>
      </c>
      <c r="AH22" s="83" t="s">
        <v>2335</v>
      </c>
      <c r="AI22" s="83" t="s">
        <v>12</v>
      </c>
      <c r="AJ22" s="83" t="s">
        <v>2335</v>
      </c>
      <c r="AK22" s="83" t="s">
        <v>13</v>
      </c>
      <c r="AL22" s="83" t="s">
        <v>13</v>
      </c>
    </row>
    <row r="23" spans="1:38">
      <c r="A23" s="77">
        <v>26</v>
      </c>
      <c r="B23" s="78" t="s">
        <v>6</v>
      </c>
      <c r="C23" s="79" t="s">
        <v>7</v>
      </c>
      <c r="D23" s="80">
        <v>22</v>
      </c>
      <c r="E23" s="81" t="s">
        <v>2262</v>
      </c>
      <c r="F23" s="82" t="s">
        <v>2374</v>
      </c>
      <c r="G23" s="82" t="s">
        <v>488</v>
      </c>
      <c r="H23" s="83">
        <v>4</v>
      </c>
      <c r="I23" s="83">
        <v>0</v>
      </c>
      <c r="J23" s="84">
        <v>0</v>
      </c>
      <c r="K23" s="85">
        <v>25</v>
      </c>
      <c r="L23" s="83">
        <v>6</v>
      </c>
      <c r="M23" s="84">
        <v>0.24</v>
      </c>
      <c r="N23" s="83">
        <v>2</v>
      </c>
      <c r="O23" s="83">
        <v>0</v>
      </c>
      <c r="P23" s="84">
        <v>0</v>
      </c>
      <c r="Q23" s="83">
        <v>4</v>
      </c>
      <c r="R23" s="83">
        <v>0</v>
      </c>
      <c r="S23" s="84">
        <v>0</v>
      </c>
      <c r="T23" s="85">
        <v>4</v>
      </c>
      <c r="U23" s="85">
        <v>4</v>
      </c>
      <c r="V23" s="84">
        <v>1</v>
      </c>
      <c r="W23" s="85">
        <v>4</v>
      </c>
      <c r="X23" s="85">
        <v>4</v>
      </c>
      <c r="Y23" s="84">
        <v>1</v>
      </c>
      <c r="Z23" s="85">
        <v>4</v>
      </c>
      <c r="AA23" s="85">
        <v>0</v>
      </c>
      <c r="AB23" s="84">
        <v>0</v>
      </c>
      <c r="AC23" s="85">
        <v>4</v>
      </c>
      <c r="AD23" s="85">
        <v>4</v>
      </c>
      <c r="AE23" s="84">
        <v>1</v>
      </c>
      <c r="AF23" s="83" t="s">
        <v>2335</v>
      </c>
      <c r="AG23" s="83" t="s">
        <v>2335</v>
      </c>
      <c r="AH23" s="83" t="s">
        <v>2335</v>
      </c>
      <c r="AI23" s="83" t="s">
        <v>2335</v>
      </c>
      <c r="AJ23" s="83" t="s">
        <v>2335</v>
      </c>
      <c r="AK23" s="83" t="s">
        <v>13</v>
      </c>
      <c r="AL23" s="83" t="s">
        <v>13</v>
      </c>
    </row>
    <row r="24" spans="1:38">
      <c r="A24" s="77">
        <v>26</v>
      </c>
      <c r="B24" s="78" t="s">
        <v>6</v>
      </c>
      <c r="C24" s="79" t="s">
        <v>7</v>
      </c>
      <c r="D24" s="80">
        <v>23</v>
      </c>
      <c r="E24" s="81" t="s">
        <v>2262</v>
      </c>
      <c r="F24" s="82" t="s">
        <v>2375</v>
      </c>
      <c r="G24" s="82" t="s">
        <v>2376</v>
      </c>
      <c r="H24" s="83">
        <v>5</v>
      </c>
      <c r="I24" s="83">
        <v>0</v>
      </c>
      <c r="J24" s="84">
        <v>0</v>
      </c>
      <c r="K24" s="85">
        <v>22</v>
      </c>
      <c r="L24" s="83">
        <v>2</v>
      </c>
      <c r="M24" s="84">
        <v>9.0909090909090912E-2</v>
      </c>
      <c r="N24" s="83">
        <v>3</v>
      </c>
      <c r="O24" s="83">
        <v>0</v>
      </c>
      <c r="P24" s="84">
        <v>0</v>
      </c>
      <c r="Q24" s="83">
        <v>5</v>
      </c>
      <c r="R24" s="83">
        <v>5</v>
      </c>
      <c r="S24" s="84">
        <v>1</v>
      </c>
      <c r="T24" s="85">
        <v>5</v>
      </c>
      <c r="U24" s="85">
        <v>3</v>
      </c>
      <c r="V24" s="84">
        <v>0.6</v>
      </c>
      <c r="W24" s="85">
        <v>5</v>
      </c>
      <c r="X24" s="85">
        <v>3</v>
      </c>
      <c r="Y24" s="84">
        <v>0.6</v>
      </c>
      <c r="Z24" s="85">
        <v>5</v>
      </c>
      <c r="AA24" s="85">
        <v>0</v>
      </c>
      <c r="AB24" s="84">
        <v>0</v>
      </c>
      <c r="AC24" s="85">
        <v>5</v>
      </c>
      <c r="AD24" s="85">
        <v>5</v>
      </c>
      <c r="AE24" s="84">
        <v>1</v>
      </c>
      <c r="AF24" s="83" t="s">
        <v>2335</v>
      </c>
      <c r="AG24" s="83" t="s">
        <v>2335</v>
      </c>
      <c r="AH24" s="83" t="s">
        <v>2335</v>
      </c>
      <c r="AI24" s="83" t="s">
        <v>12</v>
      </c>
      <c r="AJ24" s="83" t="s">
        <v>2335</v>
      </c>
      <c r="AK24" s="83" t="s">
        <v>13</v>
      </c>
      <c r="AL24" s="83" t="s">
        <v>13</v>
      </c>
    </row>
    <row r="25" spans="1:38">
      <c r="A25" s="77">
        <v>26</v>
      </c>
      <c r="B25" s="78" t="s">
        <v>6</v>
      </c>
      <c r="C25" s="79" t="s">
        <v>7</v>
      </c>
      <c r="D25" s="80">
        <v>24</v>
      </c>
      <c r="E25" s="81" t="s">
        <v>2262</v>
      </c>
      <c r="F25" s="82" t="s">
        <v>2377</v>
      </c>
      <c r="G25" s="82" t="s">
        <v>2378</v>
      </c>
      <c r="H25" s="83">
        <v>5</v>
      </c>
      <c r="I25" s="83">
        <v>0</v>
      </c>
      <c r="J25" s="84">
        <v>0</v>
      </c>
      <c r="K25" s="85">
        <v>28</v>
      </c>
      <c r="L25" s="83">
        <v>0</v>
      </c>
      <c r="M25" s="84">
        <v>0</v>
      </c>
      <c r="N25" s="83">
        <v>3</v>
      </c>
      <c r="O25" s="83">
        <v>0</v>
      </c>
      <c r="P25" s="84">
        <v>0</v>
      </c>
      <c r="Q25" s="83">
        <v>5</v>
      </c>
      <c r="R25" s="83">
        <v>5</v>
      </c>
      <c r="S25" s="84">
        <v>1</v>
      </c>
      <c r="T25" s="85">
        <v>5</v>
      </c>
      <c r="U25" s="85">
        <v>4</v>
      </c>
      <c r="V25" s="84">
        <v>0.8</v>
      </c>
      <c r="W25" s="85">
        <v>5</v>
      </c>
      <c r="X25" s="85">
        <v>4</v>
      </c>
      <c r="Y25" s="84">
        <v>0.8</v>
      </c>
      <c r="Z25" s="85">
        <v>5</v>
      </c>
      <c r="AA25" s="85">
        <v>0</v>
      </c>
      <c r="AB25" s="84">
        <v>0</v>
      </c>
      <c r="AC25" s="85">
        <v>5</v>
      </c>
      <c r="AD25" s="85">
        <v>5</v>
      </c>
      <c r="AE25" s="84">
        <v>1</v>
      </c>
      <c r="AF25" s="83" t="s">
        <v>2335</v>
      </c>
      <c r="AG25" s="83" t="s">
        <v>2335</v>
      </c>
      <c r="AH25" s="83" t="s">
        <v>2335</v>
      </c>
      <c r="AI25" s="83" t="s">
        <v>12</v>
      </c>
      <c r="AJ25" s="83" t="s">
        <v>2335</v>
      </c>
      <c r="AK25" s="83" t="s">
        <v>13</v>
      </c>
      <c r="AL25" s="83" t="s">
        <v>13</v>
      </c>
    </row>
    <row r="26" spans="1:38">
      <c r="A26" s="77">
        <v>26</v>
      </c>
      <c r="B26" s="78" t="s">
        <v>6</v>
      </c>
      <c r="C26" s="79" t="s">
        <v>7</v>
      </c>
      <c r="D26" s="80">
        <v>25</v>
      </c>
      <c r="E26" s="81" t="s">
        <v>2262</v>
      </c>
      <c r="F26" s="82" t="s">
        <v>2379</v>
      </c>
      <c r="G26" s="82" t="s">
        <v>1567</v>
      </c>
      <c r="H26" s="83">
        <v>4</v>
      </c>
      <c r="I26" s="83">
        <v>0</v>
      </c>
      <c r="J26" s="84">
        <v>0</v>
      </c>
      <c r="K26" s="85">
        <v>27</v>
      </c>
      <c r="L26" s="83">
        <v>0</v>
      </c>
      <c r="M26" s="84">
        <v>0</v>
      </c>
      <c r="N26" s="83">
        <v>2</v>
      </c>
      <c r="O26" s="83">
        <v>0</v>
      </c>
      <c r="P26" s="84">
        <v>0</v>
      </c>
      <c r="Q26" s="83">
        <v>4</v>
      </c>
      <c r="R26" s="83">
        <v>0</v>
      </c>
      <c r="S26" s="84">
        <v>0</v>
      </c>
      <c r="T26" s="85">
        <v>4</v>
      </c>
      <c r="U26" s="85">
        <v>4</v>
      </c>
      <c r="V26" s="84">
        <v>1</v>
      </c>
      <c r="W26" s="85">
        <v>4</v>
      </c>
      <c r="X26" s="85">
        <v>4</v>
      </c>
      <c r="Y26" s="84">
        <v>1</v>
      </c>
      <c r="Z26" s="85">
        <v>4</v>
      </c>
      <c r="AA26" s="85">
        <v>0</v>
      </c>
      <c r="AB26" s="84">
        <v>0</v>
      </c>
      <c r="AC26" s="85">
        <v>4</v>
      </c>
      <c r="AD26" s="85">
        <v>4</v>
      </c>
      <c r="AE26" s="84">
        <v>1</v>
      </c>
      <c r="AF26" s="83" t="s">
        <v>2335</v>
      </c>
      <c r="AG26" s="83" t="s">
        <v>2335</v>
      </c>
      <c r="AH26" s="83" t="s">
        <v>2335</v>
      </c>
      <c r="AI26" s="83" t="s">
        <v>2335</v>
      </c>
      <c r="AJ26" s="83" t="s">
        <v>2335</v>
      </c>
      <c r="AK26" s="83" t="s">
        <v>13</v>
      </c>
      <c r="AL26" s="83" t="s">
        <v>13</v>
      </c>
    </row>
    <row r="27" spans="1:38">
      <c r="A27" s="77">
        <v>26</v>
      </c>
      <c r="B27" s="78" t="s">
        <v>6</v>
      </c>
      <c r="C27" s="79" t="s">
        <v>7</v>
      </c>
      <c r="D27" s="80">
        <v>26</v>
      </c>
      <c r="E27" s="81" t="s">
        <v>2262</v>
      </c>
      <c r="F27" s="82" t="s">
        <v>2380</v>
      </c>
      <c r="G27" s="82" t="s">
        <v>2381</v>
      </c>
      <c r="H27" s="83">
        <v>4</v>
      </c>
      <c r="I27" s="83">
        <v>0</v>
      </c>
      <c r="J27" s="84">
        <v>0</v>
      </c>
      <c r="K27" s="85">
        <v>20</v>
      </c>
      <c r="L27" s="83">
        <v>1</v>
      </c>
      <c r="M27" s="84">
        <v>0.05</v>
      </c>
      <c r="N27" s="83">
        <v>2</v>
      </c>
      <c r="O27" s="83">
        <v>0</v>
      </c>
      <c r="P27" s="84">
        <v>0</v>
      </c>
      <c r="Q27" s="83">
        <v>4</v>
      </c>
      <c r="R27" s="83">
        <v>4</v>
      </c>
      <c r="S27" s="84">
        <v>1</v>
      </c>
      <c r="T27" s="85">
        <v>4</v>
      </c>
      <c r="U27" s="85">
        <v>4</v>
      </c>
      <c r="V27" s="84">
        <v>1</v>
      </c>
      <c r="W27" s="85">
        <v>4</v>
      </c>
      <c r="X27" s="85">
        <v>4</v>
      </c>
      <c r="Y27" s="84">
        <v>1</v>
      </c>
      <c r="Z27" s="85">
        <v>4</v>
      </c>
      <c r="AA27" s="85">
        <v>0</v>
      </c>
      <c r="AB27" s="84">
        <v>0</v>
      </c>
      <c r="AC27" s="85">
        <v>4</v>
      </c>
      <c r="AD27" s="85">
        <v>4</v>
      </c>
      <c r="AE27" s="84">
        <v>1</v>
      </c>
      <c r="AF27" s="83" t="s">
        <v>2335</v>
      </c>
      <c r="AG27" s="83" t="s">
        <v>2335</v>
      </c>
      <c r="AH27" s="83" t="s">
        <v>2335</v>
      </c>
      <c r="AI27" s="83" t="s">
        <v>12</v>
      </c>
      <c r="AJ27" s="83" t="s">
        <v>2335</v>
      </c>
      <c r="AK27" s="83" t="s">
        <v>13</v>
      </c>
      <c r="AL27" s="83" t="s">
        <v>13</v>
      </c>
    </row>
    <row r="28" spans="1:38">
      <c r="A28" s="77">
        <v>26</v>
      </c>
      <c r="B28" s="78" t="s">
        <v>6</v>
      </c>
      <c r="C28" s="79" t="s">
        <v>7</v>
      </c>
      <c r="D28" s="80">
        <v>27</v>
      </c>
      <c r="E28" s="81" t="s">
        <v>2262</v>
      </c>
      <c r="F28" s="82" t="s">
        <v>2382</v>
      </c>
      <c r="G28" s="82" t="s">
        <v>2383</v>
      </c>
      <c r="H28" s="83">
        <v>2</v>
      </c>
      <c r="I28" s="83">
        <v>0</v>
      </c>
      <c r="J28" s="84">
        <v>0</v>
      </c>
      <c r="K28" s="85">
        <v>7</v>
      </c>
      <c r="L28" s="83">
        <v>0</v>
      </c>
      <c r="M28" s="84">
        <v>0</v>
      </c>
      <c r="N28" s="83">
        <v>1</v>
      </c>
      <c r="O28" s="83">
        <v>0</v>
      </c>
      <c r="P28" s="84">
        <v>0</v>
      </c>
      <c r="Q28" s="83">
        <v>2</v>
      </c>
      <c r="R28" s="83">
        <v>2</v>
      </c>
      <c r="S28" s="84">
        <v>1</v>
      </c>
      <c r="T28" s="85">
        <v>2</v>
      </c>
      <c r="U28" s="85">
        <v>1</v>
      </c>
      <c r="V28" s="84">
        <v>0.5</v>
      </c>
      <c r="W28" s="85">
        <v>2</v>
      </c>
      <c r="X28" s="85">
        <v>1</v>
      </c>
      <c r="Y28" s="84">
        <v>0.5</v>
      </c>
      <c r="Z28" s="85">
        <v>2</v>
      </c>
      <c r="AA28" s="85">
        <v>0</v>
      </c>
      <c r="AB28" s="84">
        <v>0</v>
      </c>
      <c r="AC28" s="85">
        <v>2</v>
      </c>
      <c r="AD28" s="85">
        <v>0</v>
      </c>
      <c r="AE28" s="84">
        <v>0</v>
      </c>
      <c r="AF28" s="83" t="s">
        <v>2335</v>
      </c>
      <c r="AG28" s="83" t="s">
        <v>2335</v>
      </c>
      <c r="AH28" s="83" t="s">
        <v>2335</v>
      </c>
      <c r="AI28" s="83" t="s">
        <v>12</v>
      </c>
      <c r="AJ28" s="83" t="s">
        <v>2335</v>
      </c>
      <c r="AK28" s="83" t="s">
        <v>13</v>
      </c>
      <c r="AL28" s="83" t="s">
        <v>13</v>
      </c>
    </row>
    <row r="29" spans="1:38">
      <c r="A29" s="77">
        <v>26</v>
      </c>
      <c r="B29" s="78" t="s">
        <v>6</v>
      </c>
      <c r="C29" s="79" t="s">
        <v>7</v>
      </c>
      <c r="D29" s="80">
        <v>28</v>
      </c>
      <c r="E29" s="81" t="s">
        <v>2262</v>
      </c>
      <c r="F29" s="82" t="s">
        <v>2384</v>
      </c>
      <c r="G29" s="82" t="s">
        <v>2385</v>
      </c>
      <c r="H29" s="83">
        <v>5</v>
      </c>
      <c r="I29" s="83">
        <v>0</v>
      </c>
      <c r="J29" s="84">
        <v>0</v>
      </c>
      <c r="K29" s="85">
        <v>26</v>
      </c>
      <c r="L29" s="83">
        <v>3</v>
      </c>
      <c r="M29" s="84">
        <v>0.11538461538461539</v>
      </c>
      <c r="N29" s="83">
        <v>3</v>
      </c>
      <c r="O29" s="83">
        <v>0</v>
      </c>
      <c r="P29" s="84">
        <v>0</v>
      </c>
      <c r="Q29" s="83">
        <v>5</v>
      </c>
      <c r="R29" s="83">
        <v>5</v>
      </c>
      <c r="S29" s="84">
        <v>1</v>
      </c>
      <c r="T29" s="85">
        <v>5</v>
      </c>
      <c r="U29" s="85">
        <v>5</v>
      </c>
      <c r="V29" s="84">
        <v>1</v>
      </c>
      <c r="W29" s="85">
        <v>5</v>
      </c>
      <c r="X29" s="85">
        <v>5</v>
      </c>
      <c r="Y29" s="84">
        <v>1</v>
      </c>
      <c r="Z29" s="85">
        <v>5</v>
      </c>
      <c r="AA29" s="85">
        <v>0</v>
      </c>
      <c r="AB29" s="84">
        <v>0</v>
      </c>
      <c r="AC29" s="85">
        <v>5</v>
      </c>
      <c r="AD29" s="85">
        <v>4</v>
      </c>
      <c r="AE29" s="84">
        <v>0.8</v>
      </c>
      <c r="AF29" s="83" t="s">
        <v>2335</v>
      </c>
      <c r="AG29" s="83" t="s">
        <v>2335</v>
      </c>
      <c r="AH29" s="83" t="s">
        <v>2335</v>
      </c>
      <c r="AI29" s="83" t="s">
        <v>12</v>
      </c>
      <c r="AJ29" s="83" t="s">
        <v>2335</v>
      </c>
      <c r="AK29" s="83" t="s">
        <v>13</v>
      </c>
      <c r="AL29" s="83" t="s">
        <v>13</v>
      </c>
    </row>
    <row r="30" spans="1:38">
      <c r="A30" s="77">
        <v>26</v>
      </c>
      <c r="B30" s="78" t="s">
        <v>6</v>
      </c>
      <c r="C30" s="79" t="s">
        <v>7</v>
      </c>
      <c r="D30" s="80">
        <v>29</v>
      </c>
      <c r="E30" s="81" t="s">
        <v>2262</v>
      </c>
      <c r="F30" s="82" t="s">
        <v>2386</v>
      </c>
      <c r="G30" s="82" t="s">
        <v>2387</v>
      </c>
      <c r="H30" s="83">
        <v>4</v>
      </c>
      <c r="I30" s="83">
        <v>0</v>
      </c>
      <c r="J30" s="84">
        <v>0</v>
      </c>
      <c r="K30" s="85">
        <v>14</v>
      </c>
      <c r="L30" s="83">
        <v>0</v>
      </c>
      <c r="M30" s="84">
        <v>0</v>
      </c>
      <c r="N30" s="83">
        <v>2</v>
      </c>
      <c r="O30" s="83">
        <v>0</v>
      </c>
      <c r="P30" s="84">
        <v>0</v>
      </c>
      <c r="Q30" s="83">
        <v>4</v>
      </c>
      <c r="R30" s="83">
        <v>4</v>
      </c>
      <c r="S30" s="84">
        <v>1</v>
      </c>
      <c r="T30" s="85">
        <v>4</v>
      </c>
      <c r="U30" s="85">
        <v>4</v>
      </c>
      <c r="V30" s="84">
        <v>1</v>
      </c>
      <c r="W30" s="85">
        <v>4</v>
      </c>
      <c r="X30" s="85">
        <v>3</v>
      </c>
      <c r="Y30" s="84">
        <v>0.75</v>
      </c>
      <c r="Z30" s="85">
        <v>4</v>
      </c>
      <c r="AA30" s="85">
        <v>0</v>
      </c>
      <c r="AB30" s="84">
        <v>0</v>
      </c>
      <c r="AC30" s="85">
        <v>4</v>
      </c>
      <c r="AD30" s="85">
        <v>2</v>
      </c>
      <c r="AE30" s="84">
        <v>0.5</v>
      </c>
      <c r="AF30" s="83" t="s">
        <v>2335</v>
      </c>
      <c r="AG30" s="83" t="s">
        <v>2335</v>
      </c>
      <c r="AH30" s="83" t="s">
        <v>2335</v>
      </c>
      <c r="AI30" s="83" t="s">
        <v>12</v>
      </c>
      <c r="AJ30" s="83" t="s">
        <v>2335</v>
      </c>
      <c r="AK30" s="83" t="s">
        <v>13</v>
      </c>
      <c r="AL30" s="83" t="s">
        <v>13</v>
      </c>
    </row>
    <row r="31" spans="1:38">
      <c r="A31" s="77">
        <v>26</v>
      </c>
      <c r="B31" s="78" t="s">
        <v>6</v>
      </c>
      <c r="C31" s="79" t="s">
        <v>7</v>
      </c>
      <c r="D31" s="80">
        <v>30</v>
      </c>
      <c r="E31" s="81" t="s">
        <v>2262</v>
      </c>
      <c r="F31" s="82" t="s">
        <v>2388</v>
      </c>
      <c r="G31" s="82" t="s">
        <v>2389</v>
      </c>
      <c r="H31" s="83">
        <v>4</v>
      </c>
      <c r="I31" s="83">
        <v>0</v>
      </c>
      <c r="J31" s="84">
        <v>0</v>
      </c>
      <c r="K31" s="85">
        <v>19</v>
      </c>
      <c r="L31" s="83">
        <v>0</v>
      </c>
      <c r="M31" s="84">
        <v>0</v>
      </c>
      <c r="N31" s="83">
        <v>2</v>
      </c>
      <c r="O31" s="83">
        <v>0</v>
      </c>
      <c r="P31" s="84">
        <v>0</v>
      </c>
      <c r="Q31" s="83">
        <v>4</v>
      </c>
      <c r="R31" s="83">
        <v>4</v>
      </c>
      <c r="S31" s="84">
        <v>1</v>
      </c>
      <c r="T31" s="85">
        <v>4</v>
      </c>
      <c r="U31" s="85">
        <v>4</v>
      </c>
      <c r="V31" s="84">
        <v>1</v>
      </c>
      <c r="W31" s="85">
        <v>4</v>
      </c>
      <c r="X31" s="85">
        <v>4</v>
      </c>
      <c r="Y31" s="84">
        <v>1</v>
      </c>
      <c r="Z31" s="85">
        <v>4</v>
      </c>
      <c r="AA31" s="85">
        <v>0</v>
      </c>
      <c r="AB31" s="84">
        <v>0</v>
      </c>
      <c r="AC31" s="85">
        <v>4</v>
      </c>
      <c r="AD31" s="85">
        <v>1</v>
      </c>
      <c r="AE31" s="84">
        <v>0.25</v>
      </c>
      <c r="AF31" s="83" t="s">
        <v>2335</v>
      </c>
      <c r="AG31" s="83" t="s">
        <v>2335</v>
      </c>
      <c r="AH31" s="83" t="s">
        <v>2335</v>
      </c>
      <c r="AI31" s="83" t="s">
        <v>12</v>
      </c>
      <c r="AJ31" s="83" t="s">
        <v>2335</v>
      </c>
      <c r="AK31" s="83" t="s">
        <v>13</v>
      </c>
      <c r="AL31" s="83" t="s">
        <v>13</v>
      </c>
    </row>
    <row r="32" spans="1:38">
      <c r="A32" s="77">
        <v>26</v>
      </c>
      <c r="B32" s="78" t="s">
        <v>6</v>
      </c>
      <c r="C32" s="79" t="s">
        <v>7</v>
      </c>
      <c r="D32" s="80">
        <v>31</v>
      </c>
      <c r="E32" s="81" t="s">
        <v>2262</v>
      </c>
      <c r="F32" s="82" t="s">
        <v>2390</v>
      </c>
      <c r="G32" s="82" t="s">
        <v>2391</v>
      </c>
      <c r="H32" s="83">
        <v>3</v>
      </c>
      <c r="I32" s="83">
        <v>0</v>
      </c>
      <c r="J32" s="84">
        <v>0</v>
      </c>
      <c r="K32" s="85">
        <v>17</v>
      </c>
      <c r="L32" s="83">
        <v>2</v>
      </c>
      <c r="M32" s="84">
        <v>0.11764705882352941</v>
      </c>
      <c r="N32" s="83">
        <v>2</v>
      </c>
      <c r="O32" s="83">
        <v>0</v>
      </c>
      <c r="P32" s="84">
        <v>0</v>
      </c>
      <c r="Q32" s="83">
        <v>3</v>
      </c>
      <c r="R32" s="83">
        <v>3</v>
      </c>
      <c r="S32" s="84">
        <v>1</v>
      </c>
      <c r="T32" s="85">
        <v>3</v>
      </c>
      <c r="U32" s="85">
        <v>3</v>
      </c>
      <c r="V32" s="84">
        <v>1</v>
      </c>
      <c r="W32" s="85">
        <v>3</v>
      </c>
      <c r="X32" s="85">
        <v>2</v>
      </c>
      <c r="Y32" s="84">
        <v>0.66666666666666663</v>
      </c>
      <c r="Z32" s="85">
        <v>3</v>
      </c>
      <c r="AA32" s="85">
        <v>0</v>
      </c>
      <c r="AB32" s="84">
        <v>0</v>
      </c>
      <c r="AC32" s="85">
        <v>3</v>
      </c>
      <c r="AD32" s="85">
        <v>2</v>
      </c>
      <c r="AE32" s="84">
        <v>0.66666666666666663</v>
      </c>
      <c r="AF32" s="83" t="s">
        <v>2335</v>
      </c>
      <c r="AG32" s="83" t="s">
        <v>2335</v>
      </c>
      <c r="AH32" s="83" t="s">
        <v>2335</v>
      </c>
      <c r="AI32" s="83" t="s">
        <v>12</v>
      </c>
      <c r="AJ32" s="83" t="s">
        <v>2335</v>
      </c>
      <c r="AK32" s="83" t="s">
        <v>13</v>
      </c>
      <c r="AL32" s="83" t="s">
        <v>13</v>
      </c>
    </row>
    <row r="33" spans="1:38">
      <c r="A33" s="77">
        <v>26</v>
      </c>
      <c r="B33" s="78" t="s">
        <v>6</v>
      </c>
      <c r="C33" s="79" t="s">
        <v>7</v>
      </c>
      <c r="D33" s="80">
        <v>32</v>
      </c>
      <c r="E33" s="81" t="s">
        <v>2262</v>
      </c>
      <c r="F33" s="82" t="s">
        <v>2392</v>
      </c>
      <c r="G33" s="82" t="s">
        <v>2393</v>
      </c>
      <c r="H33" s="83">
        <v>3</v>
      </c>
      <c r="I33" s="83">
        <v>0</v>
      </c>
      <c r="J33" s="84">
        <v>0</v>
      </c>
      <c r="K33" s="85">
        <v>15</v>
      </c>
      <c r="L33" s="83">
        <v>0</v>
      </c>
      <c r="M33" s="84">
        <v>0</v>
      </c>
      <c r="N33" s="83">
        <v>2</v>
      </c>
      <c r="O33" s="83">
        <v>0</v>
      </c>
      <c r="P33" s="84">
        <v>0</v>
      </c>
      <c r="Q33" s="83">
        <v>3</v>
      </c>
      <c r="R33" s="83">
        <v>2</v>
      </c>
      <c r="S33" s="84">
        <v>0.66666666666666663</v>
      </c>
      <c r="T33" s="85">
        <v>3</v>
      </c>
      <c r="U33" s="85">
        <v>2</v>
      </c>
      <c r="V33" s="84">
        <v>0.66666666666666663</v>
      </c>
      <c r="W33" s="85">
        <v>3</v>
      </c>
      <c r="X33" s="85">
        <v>2</v>
      </c>
      <c r="Y33" s="84">
        <v>0.66666666666666663</v>
      </c>
      <c r="Z33" s="85">
        <v>3</v>
      </c>
      <c r="AA33" s="85">
        <v>0</v>
      </c>
      <c r="AB33" s="84">
        <v>0</v>
      </c>
      <c r="AC33" s="85">
        <v>3</v>
      </c>
      <c r="AD33" s="85">
        <v>2</v>
      </c>
      <c r="AE33" s="84">
        <v>0.66666666666666663</v>
      </c>
      <c r="AF33" s="83" t="s">
        <v>2335</v>
      </c>
      <c r="AG33" s="83" t="s">
        <v>2335</v>
      </c>
      <c r="AH33" s="83" t="s">
        <v>2335</v>
      </c>
      <c r="AI33" s="83" t="s">
        <v>2335</v>
      </c>
      <c r="AJ33" s="83" t="s">
        <v>2335</v>
      </c>
      <c r="AK33" s="83" t="s">
        <v>13</v>
      </c>
      <c r="AL33" s="83" t="s">
        <v>13</v>
      </c>
    </row>
    <row r="34" spans="1:38">
      <c r="A34" s="77">
        <v>26</v>
      </c>
      <c r="B34" s="78" t="s">
        <v>6</v>
      </c>
      <c r="C34" s="79" t="s">
        <v>7</v>
      </c>
      <c r="D34" s="80">
        <v>33</v>
      </c>
      <c r="E34" s="81" t="s">
        <v>2262</v>
      </c>
      <c r="F34" s="82" t="s">
        <v>2394</v>
      </c>
      <c r="G34" s="82" t="s">
        <v>1852</v>
      </c>
      <c r="H34" s="83">
        <v>4</v>
      </c>
      <c r="I34" s="83">
        <v>0</v>
      </c>
      <c r="J34" s="84">
        <v>0</v>
      </c>
      <c r="K34" s="85">
        <v>41</v>
      </c>
      <c r="L34" s="83">
        <v>4</v>
      </c>
      <c r="M34" s="84">
        <v>9.7560975609756101E-2</v>
      </c>
      <c r="N34" s="83">
        <v>2</v>
      </c>
      <c r="O34" s="83">
        <v>0</v>
      </c>
      <c r="P34" s="84">
        <v>0</v>
      </c>
      <c r="Q34" s="83">
        <v>4</v>
      </c>
      <c r="R34" s="83">
        <v>4</v>
      </c>
      <c r="S34" s="84">
        <v>1</v>
      </c>
      <c r="T34" s="85">
        <v>4</v>
      </c>
      <c r="U34" s="85">
        <v>4</v>
      </c>
      <c r="V34" s="84">
        <v>1</v>
      </c>
      <c r="W34" s="85">
        <v>4</v>
      </c>
      <c r="X34" s="85">
        <v>4</v>
      </c>
      <c r="Y34" s="84">
        <v>1</v>
      </c>
      <c r="Z34" s="85">
        <v>4</v>
      </c>
      <c r="AA34" s="85">
        <v>0</v>
      </c>
      <c r="AB34" s="84">
        <v>0</v>
      </c>
      <c r="AC34" s="85">
        <v>4</v>
      </c>
      <c r="AD34" s="85">
        <v>4</v>
      </c>
      <c r="AE34" s="84">
        <v>1</v>
      </c>
      <c r="AF34" s="83" t="s">
        <v>2335</v>
      </c>
      <c r="AG34" s="83" t="s">
        <v>2335</v>
      </c>
      <c r="AH34" s="83" t="s">
        <v>2335</v>
      </c>
      <c r="AI34" s="83" t="s">
        <v>12</v>
      </c>
      <c r="AJ34" s="83" t="s">
        <v>2335</v>
      </c>
      <c r="AK34" s="83" t="s">
        <v>13</v>
      </c>
      <c r="AL34" s="83" t="s">
        <v>13</v>
      </c>
    </row>
    <row r="35" spans="1:38">
      <c r="A35" s="77">
        <v>26</v>
      </c>
      <c r="B35" s="78" t="s">
        <v>6</v>
      </c>
      <c r="C35" s="79" t="s">
        <v>7</v>
      </c>
      <c r="D35" s="80">
        <v>34</v>
      </c>
      <c r="E35" s="81" t="s">
        <v>2262</v>
      </c>
      <c r="F35" s="82" t="s">
        <v>2395</v>
      </c>
      <c r="G35" s="82" t="s">
        <v>371</v>
      </c>
      <c r="H35" s="83">
        <v>4</v>
      </c>
      <c r="I35" s="83">
        <v>0</v>
      </c>
      <c r="J35" s="84">
        <v>0</v>
      </c>
      <c r="K35" s="85">
        <v>25</v>
      </c>
      <c r="L35" s="83">
        <v>21</v>
      </c>
      <c r="M35" s="84">
        <v>0.84</v>
      </c>
      <c r="N35" s="83">
        <v>2</v>
      </c>
      <c r="O35" s="83">
        <v>0</v>
      </c>
      <c r="P35" s="84">
        <v>0</v>
      </c>
      <c r="Q35" s="83">
        <v>4</v>
      </c>
      <c r="R35" s="83">
        <v>4</v>
      </c>
      <c r="S35" s="84">
        <v>1</v>
      </c>
      <c r="T35" s="85">
        <v>4</v>
      </c>
      <c r="U35" s="85">
        <v>4</v>
      </c>
      <c r="V35" s="84">
        <v>1</v>
      </c>
      <c r="W35" s="85">
        <v>4</v>
      </c>
      <c r="X35" s="85">
        <v>4</v>
      </c>
      <c r="Y35" s="84">
        <v>1</v>
      </c>
      <c r="Z35" s="85">
        <v>4</v>
      </c>
      <c r="AA35" s="85">
        <v>0</v>
      </c>
      <c r="AB35" s="84">
        <v>0</v>
      </c>
      <c r="AC35" s="85">
        <v>4</v>
      </c>
      <c r="AD35" s="85">
        <v>4</v>
      </c>
      <c r="AE35" s="84">
        <v>1</v>
      </c>
      <c r="AF35" s="83" t="s">
        <v>2335</v>
      </c>
      <c r="AG35" s="83" t="s">
        <v>2335</v>
      </c>
      <c r="AH35" s="83" t="s">
        <v>2335</v>
      </c>
      <c r="AI35" s="83" t="s">
        <v>12</v>
      </c>
      <c r="AJ35" s="83" t="s">
        <v>2335</v>
      </c>
      <c r="AK35" s="83" t="s">
        <v>13</v>
      </c>
      <c r="AL35" s="83" t="s">
        <v>13</v>
      </c>
    </row>
    <row r="36" spans="1:38">
      <c r="A36" s="77">
        <v>26</v>
      </c>
      <c r="B36" s="78" t="s">
        <v>6</v>
      </c>
      <c r="C36" s="79" t="s">
        <v>7</v>
      </c>
      <c r="D36" s="80">
        <v>35</v>
      </c>
      <c r="E36" s="81" t="s">
        <v>2262</v>
      </c>
      <c r="F36" s="82" t="s">
        <v>2396</v>
      </c>
      <c r="G36" s="82" t="s">
        <v>2397</v>
      </c>
      <c r="H36" s="83">
        <v>4</v>
      </c>
      <c r="I36" s="83">
        <v>0</v>
      </c>
      <c r="J36" s="84">
        <v>0</v>
      </c>
      <c r="K36" s="85">
        <v>34</v>
      </c>
      <c r="L36" s="83">
        <v>6</v>
      </c>
      <c r="M36" s="84">
        <v>0.17647058823529413</v>
      </c>
      <c r="N36" s="83">
        <v>2</v>
      </c>
      <c r="O36" s="83">
        <v>0</v>
      </c>
      <c r="P36" s="84">
        <v>0</v>
      </c>
      <c r="Q36" s="83">
        <v>4</v>
      </c>
      <c r="R36" s="83">
        <v>4</v>
      </c>
      <c r="S36" s="84">
        <v>1</v>
      </c>
      <c r="T36" s="85">
        <v>4</v>
      </c>
      <c r="U36" s="85">
        <v>4</v>
      </c>
      <c r="V36" s="84">
        <v>1</v>
      </c>
      <c r="W36" s="85">
        <v>4</v>
      </c>
      <c r="X36" s="85">
        <v>4</v>
      </c>
      <c r="Y36" s="84">
        <v>1</v>
      </c>
      <c r="Z36" s="85">
        <v>4</v>
      </c>
      <c r="AA36" s="85">
        <v>0</v>
      </c>
      <c r="AB36" s="84">
        <v>0</v>
      </c>
      <c r="AC36" s="85">
        <v>4</v>
      </c>
      <c r="AD36" s="85">
        <v>4</v>
      </c>
      <c r="AE36" s="84">
        <v>1</v>
      </c>
      <c r="AF36" s="83" t="s">
        <v>2335</v>
      </c>
      <c r="AG36" s="83" t="s">
        <v>2335</v>
      </c>
      <c r="AH36" s="83" t="s">
        <v>2335</v>
      </c>
      <c r="AI36" s="83" t="s">
        <v>12</v>
      </c>
      <c r="AJ36" s="83" t="s">
        <v>2335</v>
      </c>
      <c r="AK36" s="83" t="s">
        <v>13</v>
      </c>
      <c r="AL36" s="83" t="s">
        <v>13</v>
      </c>
    </row>
    <row r="37" spans="1:38">
      <c r="A37" s="77">
        <v>26</v>
      </c>
      <c r="B37" s="78" t="s">
        <v>6</v>
      </c>
      <c r="C37" s="79" t="s">
        <v>7</v>
      </c>
      <c r="D37" s="80">
        <v>36</v>
      </c>
      <c r="E37" s="81" t="s">
        <v>2262</v>
      </c>
      <c r="F37" s="82" t="s">
        <v>2398</v>
      </c>
      <c r="G37" s="82" t="s">
        <v>963</v>
      </c>
      <c r="H37" s="83">
        <v>5</v>
      </c>
      <c r="I37" s="83">
        <v>0</v>
      </c>
      <c r="J37" s="84">
        <v>0</v>
      </c>
      <c r="K37" s="85">
        <v>24</v>
      </c>
      <c r="L37" s="83">
        <v>0</v>
      </c>
      <c r="M37" s="84">
        <v>0</v>
      </c>
      <c r="N37" s="83">
        <v>3</v>
      </c>
      <c r="O37" s="83">
        <v>0</v>
      </c>
      <c r="P37" s="84">
        <v>0</v>
      </c>
      <c r="Q37" s="83">
        <v>5</v>
      </c>
      <c r="R37" s="83">
        <v>5</v>
      </c>
      <c r="S37" s="84">
        <v>1</v>
      </c>
      <c r="T37" s="85">
        <v>5</v>
      </c>
      <c r="U37" s="85">
        <v>4</v>
      </c>
      <c r="V37" s="84">
        <v>0.8</v>
      </c>
      <c r="W37" s="85">
        <v>5</v>
      </c>
      <c r="X37" s="85">
        <v>3</v>
      </c>
      <c r="Y37" s="84">
        <v>0.6</v>
      </c>
      <c r="Z37" s="85">
        <v>5</v>
      </c>
      <c r="AA37" s="85">
        <v>0</v>
      </c>
      <c r="AB37" s="84">
        <v>0</v>
      </c>
      <c r="AC37" s="85">
        <v>5</v>
      </c>
      <c r="AD37" s="85">
        <v>2</v>
      </c>
      <c r="AE37" s="84">
        <v>0.4</v>
      </c>
      <c r="AF37" s="83" t="s">
        <v>2335</v>
      </c>
      <c r="AG37" s="83" t="s">
        <v>2335</v>
      </c>
      <c r="AH37" s="83" t="s">
        <v>2335</v>
      </c>
      <c r="AI37" s="83" t="s">
        <v>12</v>
      </c>
      <c r="AJ37" s="83" t="s">
        <v>2335</v>
      </c>
      <c r="AK37" s="83" t="s">
        <v>13</v>
      </c>
      <c r="AL37" s="83" t="s">
        <v>13</v>
      </c>
    </row>
    <row r="38" spans="1:38">
      <c r="A38" s="77">
        <v>26</v>
      </c>
      <c r="B38" s="78" t="s">
        <v>6</v>
      </c>
      <c r="C38" s="79" t="s">
        <v>7</v>
      </c>
      <c r="D38" s="80">
        <v>37</v>
      </c>
      <c r="E38" s="81" t="s">
        <v>2262</v>
      </c>
      <c r="F38" s="82" t="s">
        <v>2399</v>
      </c>
      <c r="G38" s="82" t="s">
        <v>2400</v>
      </c>
      <c r="H38" s="83">
        <v>4</v>
      </c>
      <c r="I38" s="83">
        <v>0</v>
      </c>
      <c r="J38" s="84">
        <v>0</v>
      </c>
      <c r="K38" s="85">
        <v>24</v>
      </c>
      <c r="L38" s="83">
        <v>0</v>
      </c>
      <c r="M38" s="84">
        <v>0</v>
      </c>
      <c r="N38" s="83">
        <v>2</v>
      </c>
      <c r="O38" s="83">
        <v>0</v>
      </c>
      <c r="P38" s="84">
        <v>0</v>
      </c>
      <c r="Q38" s="83">
        <v>4</v>
      </c>
      <c r="R38" s="83">
        <v>0</v>
      </c>
      <c r="S38" s="84">
        <v>0</v>
      </c>
      <c r="T38" s="85">
        <v>4</v>
      </c>
      <c r="U38" s="85">
        <v>3</v>
      </c>
      <c r="V38" s="84">
        <v>0.75</v>
      </c>
      <c r="W38" s="85">
        <v>4</v>
      </c>
      <c r="X38" s="85">
        <v>3</v>
      </c>
      <c r="Y38" s="84">
        <v>0.75</v>
      </c>
      <c r="Z38" s="85">
        <v>4</v>
      </c>
      <c r="AA38" s="85">
        <v>0</v>
      </c>
      <c r="AB38" s="84">
        <v>0</v>
      </c>
      <c r="AC38" s="85">
        <v>4</v>
      </c>
      <c r="AD38" s="85">
        <v>3</v>
      </c>
      <c r="AE38" s="84">
        <v>0.75</v>
      </c>
      <c r="AF38" s="83" t="s">
        <v>2335</v>
      </c>
      <c r="AG38" s="83" t="s">
        <v>2335</v>
      </c>
      <c r="AH38" s="83" t="s">
        <v>2335</v>
      </c>
      <c r="AI38" s="83" t="s">
        <v>2335</v>
      </c>
      <c r="AJ38" s="83" t="s">
        <v>2335</v>
      </c>
      <c r="AK38" s="83" t="s">
        <v>13</v>
      </c>
      <c r="AL38" s="83" t="s">
        <v>13</v>
      </c>
    </row>
    <row r="39" spans="1:38">
      <c r="A39" s="77">
        <v>26</v>
      </c>
      <c r="B39" s="78" t="s">
        <v>6</v>
      </c>
      <c r="C39" s="79" t="s">
        <v>7</v>
      </c>
      <c r="D39" s="80">
        <v>38</v>
      </c>
      <c r="E39" s="81" t="s">
        <v>2262</v>
      </c>
      <c r="F39" s="82" t="s">
        <v>2401</v>
      </c>
      <c r="G39" s="82" t="s">
        <v>2402</v>
      </c>
      <c r="H39" s="83">
        <v>4</v>
      </c>
      <c r="I39" s="83">
        <v>0</v>
      </c>
      <c r="J39" s="84">
        <v>0</v>
      </c>
      <c r="K39" s="85">
        <v>14</v>
      </c>
      <c r="L39" s="83">
        <v>0</v>
      </c>
      <c r="M39" s="84">
        <v>0</v>
      </c>
      <c r="N39" s="83">
        <v>2</v>
      </c>
      <c r="O39" s="83">
        <v>0</v>
      </c>
      <c r="P39" s="84">
        <v>0</v>
      </c>
      <c r="Q39" s="83">
        <v>4</v>
      </c>
      <c r="R39" s="83">
        <v>4</v>
      </c>
      <c r="S39" s="84">
        <v>1</v>
      </c>
      <c r="T39" s="85">
        <v>4</v>
      </c>
      <c r="U39" s="85">
        <v>4</v>
      </c>
      <c r="V39" s="84">
        <v>1</v>
      </c>
      <c r="W39" s="85">
        <v>4</v>
      </c>
      <c r="X39" s="85">
        <v>4</v>
      </c>
      <c r="Y39" s="84">
        <v>1</v>
      </c>
      <c r="Z39" s="85">
        <v>4</v>
      </c>
      <c r="AA39" s="85">
        <v>0</v>
      </c>
      <c r="AB39" s="84">
        <v>0</v>
      </c>
      <c r="AC39" s="85">
        <v>4</v>
      </c>
      <c r="AD39" s="85">
        <v>4</v>
      </c>
      <c r="AE39" s="84">
        <v>1</v>
      </c>
      <c r="AF39" s="83" t="s">
        <v>2335</v>
      </c>
      <c r="AG39" s="83" t="s">
        <v>2335</v>
      </c>
      <c r="AH39" s="83" t="s">
        <v>2335</v>
      </c>
      <c r="AI39" s="83" t="s">
        <v>12</v>
      </c>
      <c r="AJ39" s="83" t="s">
        <v>2335</v>
      </c>
      <c r="AK39" s="83" t="s">
        <v>13</v>
      </c>
      <c r="AL39" s="83" t="s">
        <v>13</v>
      </c>
    </row>
    <row r="40" spans="1:38">
      <c r="A40" s="77">
        <v>26</v>
      </c>
      <c r="B40" s="78" t="s">
        <v>6</v>
      </c>
      <c r="C40" s="79" t="s">
        <v>7</v>
      </c>
      <c r="D40" s="80">
        <v>39</v>
      </c>
      <c r="E40" s="81" t="s">
        <v>2262</v>
      </c>
      <c r="F40" s="82" t="s">
        <v>2403</v>
      </c>
      <c r="G40" s="82" t="s">
        <v>2404</v>
      </c>
      <c r="H40" s="83">
        <v>5</v>
      </c>
      <c r="I40" s="83">
        <v>0</v>
      </c>
      <c r="J40" s="84">
        <v>0</v>
      </c>
      <c r="K40" s="85">
        <v>28</v>
      </c>
      <c r="L40" s="83">
        <v>6</v>
      </c>
      <c r="M40" s="84">
        <v>0.21428571428571427</v>
      </c>
      <c r="N40" s="83">
        <v>3</v>
      </c>
      <c r="O40" s="83">
        <v>0</v>
      </c>
      <c r="P40" s="84">
        <v>0</v>
      </c>
      <c r="Q40" s="83">
        <v>5</v>
      </c>
      <c r="R40" s="83">
        <v>5</v>
      </c>
      <c r="S40" s="84">
        <v>1</v>
      </c>
      <c r="T40" s="85">
        <v>5</v>
      </c>
      <c r="U40" s="85">
        <v>4</v>
      </c>
      <c r="V40" s="84">
        <v>0.8</v>
      </c>
      <c r="W40" s="85">
        <v>5</v>
      </c>
      <c r="X40" s="85">
        <v>4</v>
      </c>
      <c r="Y40" s="84">
        <v>0.8</v>
      </c>
      <c r="Z40" s="85">
        <v>5</v>
      </c>
      <c r="AA40" s="85">
        <v>0</v>
      </c>
      <c r="AB40" s="84">
        <v>0</v>
      </c>
      <c r="AC40" s="85">
        <v>5</v>
      </c>
      <c r="AD40" s="85">
        <v>2</v>
      </c>
      <c r="AE40" s="84">
        <v>0.4</v>
      </c>
      <c r="AF40" s="83" t="s">
        <v>2335</v>
      </c>
      <c r="AG40" s="83" t="s">
        <v>2335</v>
      </c>
      <c r="AH40" s="83" t="s">
        <v>2335</v>
      </c>
      <c r="AI40" s="83" t="s">
        <v>12</v>
      </c>
      <c r="AJ40" s="83" t="s">
        <v>2335</v>
      </c>
      <c r="AK40" s="83" t="s">
        <v>13</v>
      </c>
      <c r="AL40" s="83" t="s">
        <v>13</v>
      </c>
    </row>
    <row r="41" spans="1:38">
      <c r="A41" s="77">
        <v>26</v>
      </c>
      <c r="B41" s="78" t="s">
        <v>6</v>
      </c>
      <c r="C41" s="79" t="s">
        <v>7</v>
      </c>
      <c r="D41" s="80">
        <v>40</v>
      </c>
      <c r="E41" s="81" t="s">
        <v>2262</v>
      </c>
      <c r="F41" s="82" t="s">
        <v>2405</v>
      </c>
      <c r="G41" s="82" t="s">
        <v>2406</v>
      </c>
      <c r="H41" s="83">
        <v>4</v>
      </c>
      <c r="I41" s="83">
        <v>0</v>
      </c>
      <c r="J41" s="84">
        <v>0</v>
      </c>
      <c r="K41" s="85">
        <v>22</v>
      </c>
      <c r="L41" s="83">
        <v>0</v>
      </c>
      <c r="M41" s="84">
        <v>0</v>
      </c>
      <c r="N41" s="83">
        <v>2</v>
      </c>
      <c r="O41" s="83">
        <v>0</v>
      </c>
      <c r="P41" s="84">
        <v>0</v>
      </c>
      <c r="Q41" s="83">
        <v>4</v>
      </c>
      <c r="R41" s="83">
        <v>1</v>
      </c>
      <c r="S41" s="84">
        <v>0.25</v>
      </c>
      <c r="T41" s="85">
        <v>4</v>
      </c>
      <c r="U41" s="85">
        <v>3</v>
      </c>
      <c r="V41" s="84">
        <v>0.75</v>
      </c>
      <c r="W41" s="85">
        <v>4</v>
      </c>
      <c r="X41" s="85">
        <v>3</v>
      </c>
      <c r="Y41" s="84">
        <v>0.75</v>
      </c>
      <c r="Z41" s="85">
        <v>4</v>
      </c>
      <c r="AA41" s="85">
        <v>0</v>
      </c>
      <c r="AB41" s="84">
        <v>0</v>
      </c>
      <c r="AC41" s="85">
        <v>4</v>
      </c>
      <c r="AD41" s="85">
        <v>3</v>
      </c>
      <c r="AE41" s="84">
        <v>0.75</v>
      </c>
      <c r="AF41" s="83" t="s">
        <v>2335</v>
      </c>
      <c r="AG41" s="83" t="s">
        <v>2335</v>
      </c>
      <c r="AH41" s="83" t="s">
        <v>2335</v>
      </c>
      <c r="AI41" s="83" t="s">
        <v>2335</v>
      </c>
      <c r="AJ41" s="83" t="s">
        <v>2335</v>
      </c>
      <c r="AK41" s="83" t="s">
        <v>13</v>
      </c>
      <c r="AL41" s="83" t="s">
        <v>13</v>
      </c>
    </row>
    <row r="42" spans="1:38">
      <c r="A42" s="77">
        <v>26</v>
      </c>
      <c r="B42" s="78" t="s">
        <v>6</v>
      </c>
      <c r="C42" s="79" t="s">
        <v>7</v>
      </c>
      <c r="D42" s="80">
        <v>41</v>
      </c>
      <c r="E42" s="81" t="s">
        <v>2262</v>
      </c>
      <c r="F42" s="82" t="s">
        <v>2407</v>
      </c>
      <c r="G42" s="82" t="s">
        <v>2202</v>
      </c>
      <c r="H42" s="83">
        <v>4</v>
      </c>
      <c r="I42" s="83">
        <v>0</v>
      </c>
      <c r="J42" s="84">
        <v>0</v>
      </c>
      <c r="K42" s="85">
        <v>21</v>
      </c>
      <c r="L42" s="83">
        <v>0</v>
      </c>
      <c r="M42" s="84">
        <v>0</v>
      </c>
      <c r="N42" s="83">
        <v>2</v>
      </c>
      <c r="O42" s="83">
        <v>0</v>
      </c>
      <c r="P42" s="84">
        <v>0</v>
      </c>
      <c r="Q42" s="83">
        <v>4</v>
      </c>
      <c r="R42" s="83">
        <v>4</v>
      </c>
      <c r="S42" s="84">
        <v>1</v>
      </c>
      <c r="T42" s="85">
        <v>4</v>
      </c>
      <c r="U42" s="85">
        <v>2</v>
      </c>
      <c r="V42" s="84">
        <v>0.5</v>
      </c>
      <c r="W42" s="85">
        <v>4</v>
      </c>
      <c r="X42" s="85">
        <v>2</v>
      </c>
      <c r="Y42" s="84">
        <v>0.5</v>
      </c>
      <c r="Z42" s="85">
        <v>4</v>
      </c>
      <c r="AA42" s="85">
        <v>0</v>
      </c>
      <c r="AB42" s="84">
        <v>0</v>
      </c>
      <c r="AC42" s="85">
        <v>4</v>
      </c>
      <c r="AD42" s="85">
        <v>1</v>
      </c>
      <c r="AE42" s="84">
        <v>0.25</v>
      </c>
      <c r="AF42" s="83" t="s">
        <v>2335</v>
      </c>
      <c r="AG42" s="83" t="s">
        <v>2335</v>
      </c>
      <c r="AH42" s="83" t="s">
        <v>2335</v>
      </c>
      <c r="AI42" s="83" t="s">
        <v>12</v>
      </c>
      <c r="AJ42" s="83" t="s">
        <v>2335</v>
      </c>
      <c r="AK42" s="83" t="s">
        <v>13</v>
      </c>
      <c r="AL42" s="83" t="s">
        <v>13</v>
      </c>
    </row>
    <row r="43" spans="1:38">
      <c r="A43" s="77">
        <v>26</v>
      </c>
      <c r="B43" s="78" t="s">
        <v>6</v>
      </c>
      <c r="C43" s="79" t="s">
        <v>7</v>
      </c>
      <c r="D43" s="80">
        <v>42</v>
      </c>
      <c r="E43" s="81" t="s">
        <v>2262</v>
      </c>
      <c r="F43" s="82" t="s">
        <v>2408</v>
      </c>
      <c r="G43" s="82" t="s">
        <v>2409</v>
      </c>
      <c r="H43" s="83">
        <v>3</v>
      </c>
      <c r="I43" s="83">
        <v>0</v>
      </c>
      <c r="J43" s="84">
        <v>0</v>
      </c>
      <c r="K43" s="85">
        <v>13</v>
      </c>
      <c r="L43" s="83">
        <v>0</v>
      </c>
      <c r="M43" s="84">
        <v>0</v>
      </c>
      <c r="N43" s="83">
        <v>2</v>
      </c>
      <c r="O43" s="83">
        <v>0</v>
      </c>
      <c r="P43" s="84">
        <v>0</v>
      </c>
      <c r="Q43" s="83">
        <v>3</v>
      </c>
      <c r="R43" s="83">
        <v>0</v>
      </c>
      <c r="S43" s="84">
        <v>0</v>
      </c>
      <c r="T43" s="85">
        <v>3</v>
      </c>
      <c r="U43" s="85">
        <v>3</v>
      </c>
      <c r="V43" s="84">
        <v>1</v>
      </c>
      <c r="W43" s="85">
        <v>3</v>
      </c>
      <c r="X43" s="85">
        <v>2</v>
      </c>
      <c r="Y43" s="84">
        <v>0.66666666666666663</v>
      </c>
      <c r="Z43" s="85">
        <v>3</v>
      </c>
      <c r="AA43" s="85">
        <v>0</v>
      </c>
      <c r="AB43" s="84">
        <v>0</v>
      </c>
      <c r="AC43" s="85">
        <v>3</v>
      </c>
      <c r="AD43" s="85">
        <v>2</v>
      </c>
      <c r="AE43" s="84">
        <v>0.66666666666666663</v>
      </c>
      <c r="AF43" s="83" t="s">
        <v>2335</v>
      </c>
      <c r="AG43" s="83" t="s">
        <v>2335</v>
      </c>
      <c r="AH43" s="83" t="s">
        <v>2335</v>
      </c>
      <c r="AI43" s="83" t="s">
        <v>2335</v>
      </c>
      <c r="AJ43" s="83" t="s">
        <v>2335</v>
      </c>
      <c r="AK43" s="83" t="s">
        <v>13</v>
      </c>
      <c r="AL43" s="83" t="s">
        <v>13</v>
      </c>
    </row>
  </sheetData>
  <conditionalFormatting sqref="M2:M43">
    <cfRule type="cellIs" dxfId="357" priority="6" operator="greaterThanOrEqual">
      <formula>1</formula>
    </cfRule>
  </conditionalFormatting>
  <conditionalFormatting sqref="P2:P43 V2:V43 Y2:Y43">
    <cfRule type="cellIs" priority="4" operator="equal">
      <formula>""""""</formula>
    </cfRule>
    <cfRule type="cellIs" dxfId="356" priority="5" operator="greaterThan">
      <formula>0.99</formula>
    </cfRule>
  </conditionalFormatting>
  <conditionalFormatting sqref="S2:S43">
    <cfRule type="cellIs" dxfId="355" priority="3" operator="greaterThan">
      <formula>0.99</formula>
    </cfRule>
  </conditionalFormatting>
  <conditionalFormatting sqref="AB2:AB43 AE2:AE43">
    <cfRule type="cellIs" priority="1" operator="equal">
      <formula>""""""</formula>
    </cfRule>
    <cfRule type="cellIs" dxfId="354" priority="2" operator="greaterThan">
      <formula>0.99</formula>
    </cfRule>
  </conditionalFormatting>
  <conditionalFormatting sqref="AF1:AI1 AK1:AL1">
    <cfRule type="cellIs" dxfId="353" priority="19" operator="equal">
      <formula>"OUI"</formula>
    </cfRule>
    <cfRule type="cellIs" dxfId="352" priority="20" operator="equal">
      <formula>"Sí"</formula>
    </cfRule>
    <cfRule type="cellIs" dxfId="351" priority="21" operator="equal">
      <formula>"YES"</formula>
    </cfRule>
  </conditionalFormatting>
  <conditionalFormatting sqref="AF2:AL43">
    <cfRule type="cellIs" dxfId="350" priority="7" operator="equal">
      <formula>"OUI"</formula>
    </cfRule>
    <cfRule type="cellIs" dxfId="349" priority="8" operator="equal">
      <formula>"Sí"</formula>
    </cfRule>
    <cfRule type="cellIs" dxfId="348" priority="9" operator="equal">
      <formula>"YES"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3500A-EB5E-44F0-81AE-4413F1068D56}">
  <dimension ref="A1:AX43"/>
  <sheetViews>
    <sheetView workbookViewId="0">
      <selection activeCell="AX1" sqref="AX1:AX1048576"/>
    </sheetView>
  </sheetViews>
  <sheetFormatPr defaultColWidth="9" defaultRowHeight="14.4"/>
  <cols>
    <col min="1" max="1" width="9" style="12"/>
    <col min="2" max="2" width="8.21875" style="12" customWidth="1"/>
    <col min="3" max="3" width="11" style="12" customWidth="1"/>
    <col min="4" max="4" width="19.109375" bestFit="1" customWidth="1"/>
    <col min="5" max="5" width="19.109375" style="12" bestFit="1" customWidth="1"/>
    <col min="6" max="6" width="12.44140625" style="12" customWidth="1"/>
    <col min="7" max="7" width="13" style="12" customWidth="1"/>
    <col min="8" max="8" width="12.77734375" style="12" customWidth="1"/>
    <col min="9" max="9" width="14.88671875" style="12" customWidth="1"/>
    <col min="10" max="10" width="12.88671875" style="12" customWidth="1"/>
    <col min="11" max="11" width="7" style="12" bestFit="1" customWidth="1"/>
    <col min="12" max="12" width="11.88671875" style="12" bestFit="1" customWidth="1"/>
    <col min="13" max="13" width="13.44140625" style="12" customWidth="1"/>
    <col min="14" max="14" width="13" style="12" customWidth="1"/>
    <col min="15" max="15" width="17.88671875" style="12" customWidth="1"/>
    <col min="16" max="16" width="12.77734375" style="12" customWidth="1"/>
    <col min="17" max="17" width="16.44140625" style="12" customWidth="1"/>
    <col min="18" max="18" width="9.33203125" style="12" customWidth="1"/>
    <col min="19" max="19" width="14" style="12" customWidth="1"/>
    <col min="20" max="20" width="9" style="12"/>
    <col min="21" max="21" width="12" style="12" customWidth="1"/>
    <col min="22" max="37" width="10.88671875" style="12" customWidth="1"/>
    <col min="38" max="38" width="10.88671875" style="12" hidden="1" customWidth="1"/>
    <col min="39" max="39" width="12" style="12" customWidth="1"/>
    <col min="40" max="40" width="12" style="12" hidden="1" customWidth="1"/>
    <col min="41" max="41" width="10.88671875" style="12" customWidth="1"/>
    <col min="42" max="42" width="10.88671875" style="12" hidden="1" customWidth="1"/>
    <col min="43" max="43" width="10.44140625" style="12" customWidth="1"/>
    <col min="44" max="44" width="10.44140625" style="12" hidden="1" customWidth="1"/>
    <col min="45" max="45" width="9" style="12"/>
    <col min="46" max="46" width="0" style="12" hidden="1" customWidth="1"/>
    <col min="47" max="47" width="10.21875" style="12" customWidth="1"/>
    <col min="48" max="48" width="10.21875" style="12" hidden="1" customWidth="1"/>
    <col min="49" max="49" width="9.88671875" style="12" customWidth="1"/>
    <col min="50" max="50" width="9.88671875" style="12" hidden="1" customWidth="1"/>
    <col min="51" max="51" width="10.88671875" style="12" customWidth="1"/>
    <col min="52" max="16384" width="9" style="12"/>
  </cols>
  <sheetData>
    <row r="1" spans="1:50" ht="52.8">
      <c r="A1" s="86" t="s">
        <v>137</v>
      </c>
      <c r="B1" s="86" t="s">
        <v>267</v>
      </c>
      <c r="C1" s="86" t="s">
        <v>2429</v>
      </c>
      <c r="D1" s="87" t="s">
        <v>272</v>
      </c>
      <c r="E1" s="88" t="s">
        <v>2305</v>
      </c>
      <c r="F1" s="89" t="s">
        <v>2306</v>
      </c>
      <c r="G1" s="89" t="s">
        <v>2307</v>
      </c>
      <c r="H1" s="89" t="s">
        <v>2412</v>
      </c>
      <c r="I1" s="90" t="s">
        <v>2411</v>
      </c>
      <c r="J1" s="91" t="s">
        <v>2309</v>
      </c>
      <c r="K1" s="91" t="s">
        <v>2310</v>
      </c>
      <c r="L1" s="92" t="s">
        <v>2413</v>
      </c>
      <c r="M1" s="93" t="s">
        <v>2258</v>
      </c>
      <c r="N1" s="94" t="s">
        <v>2428</v>
      </c>
      <c r="O1" s="94" t="s">
        <v>2414</v>
      </c>
      <c r="P1" s="94" t="s">
        <v>2415</v>
      </c>
      <c r="Q1" s="95" t="s">
        <v>2313</v>
      </c>
      <c r="R1" s="96" t="s">
        <v>2314</v>
      </c>
      <c r="S1" s="97" t="s">
        <v>2421</v>
      </c>
      <c r="T1" s="98" t="s">
        <v>2416</v>
      </c>
      <c r="U1" s="99" t="s">
        <v>2315</v>
      </c>
      <c r="V1" s="99" t="s">
        <v>2316</v>
      </c>
      <c r="W1" s="99" t="s">
        <v>2317</v>
      </c>
      <c r="X1" s="99" t="s">
        <v>2417</v>
      </c>
      <c r="Y1" s="99" t="s">
        <v>2318</v>
      </c>
      <c r="Z1" s="99" t="s">
        <v>2319</v>
      </c>
      <c r="AA1" s="99" t="s">
        <v>2320</v>
      </c>
      <c r="AB1" s="99" t="s">
        <v>2418</v>
      </c>
      <c r="AC1" s="99" t="s">
        <v>2321</v>
      </c>
      <c r="AD1" s="99" t="s">
        <v>2322</v>
      </c>
      <c r="AE1" s="99" t="s">
        <v>2323</v>
      </c>
      <c r="AF1" s="99" t="s">
        <v>2419</v>
      </c>
      <c r="AG1" s="99" t="s">
        <v>2324</v>
      </c>
      <c r="AH1" s="99" t="s">
        <v>2325</v>
      </c>
      <c r="AI1" s="99" t="s">
        <v>2326</v>
      </c>
      <c r="AJ1" s="99" t="s">
        <v>2420</v>
      </c>
      <c r="AK1" s="89" t="s">
        <v>2427</v>
      </c>
      <c r="AL1" s="89"/>
      <c r="AM1" s="92" t="s">
        <v>2426</v>
      </c>
      <c r="AN1" s="92"/>
      <c r="AO1" s="94" t="s">
        <v>2425</v>
      </c>
      <c r="AP1" s="94"/>
      <c r="AQ1" s="96" t="s">
        <v>2424</v>
      </c>
      <c r="AR1" s="96"/>
      <c r="AS1" s="99" t="s">
        <v>2423</v>
      </c>
      <c r="AT1" s="99"/>
      <c r="AU1" s="89" t="s">
        <v>2331</v>
      </c>
      <c r="AV1" s="89"/>
      <c r="AW1" s="65" t="s">
        <v>2422</v>
      </c>
      <c r="AX1" s="139"/>
    </row>
    <row r="2" spans="1:50">
      <c r="A2" s="31">
        <v>1</v>
      </c>
      <c r="B2" s="31">
        <f>'District Raw Data'!D2</f>
        <v>1</v>
      </c>
      <c r="C2" s="115" t="str">
        <f t="shared" ref="C2:C10" si="0">RIGHT(B2,1)</f>
        <v>1</v>
      </c>
      <c r="D2" s="31" t="str">
        <f>'District Raw Data'!F2</f>
        <v>Jeffrey K Chubb Jr</v>
      </c>
      <c r="E2" s="31">
        <f>'District Raw Data'!H2</f>
        <v>4</v>
      </c>
      <c r="F2" s="31">
        <f>'District Raw Data'!I2</f>
        <v>0</v>
      </c>
      <c r="G2" s="31">
        <f>'District Raw Data'!J2</f>
        <v>0</v>
      </c>
      <c r="H2" s="31">
        <f>2-F2</f>
        <v>2</v>
      </c>
      <c r="I2" s="31">
        <f>'District Raw Data'!K2</f>
        <v>15</v>
      </c>
      <c r="J2" s="31">
        <f>'District Raw Data'!L2</f>
        <v>0</v>
      </c>
      <c r="K2" s="100">
        <f>'District Raw Data'!M2</f>
        <v>0</v>
      </c>
      <c r="L2" s="101">
        <f>I2-J2</f>
        <v>15</v>
      </c>
      <c r="M2" s="31">
        <f>'District Raw Data'!N2</f>
        <v>2</v>
      </c>
      <c r="N2" s="31">
        <f>'District Raw Data'!O2</f>
        <v>0</v>
      </c>
      <c r="O2" s="100">
        <f>'District Raw Data'!P2</f>
        <v>0</v>
      </c>
      <c r="P2" s="101">
        <f>M2-N2</f>
        <v>2</v>
      </c>
      <c r="Q2" s="31">
        <f>'District Raw Data'!Q2</f>
        <v>4</v>
      </c>
      <c r="R2" s="31">
        <f>'District Raw Data'!R2</f>
        <v>4</v>
      </c>
      <c r="S2" s="100">
        <f>'District Raw Data'!S2</f>
        <v>1</v>
      </c>
      <c r="T2" s="102">
        <f>Q2-R2</f>
        <v>0</v>
      </c>
      <c r="U2" s="31">
        <f>'District Raw Data'!T2</f>
        <v>4</v>
      </c>
      <c r="V2" s="31">
        <f>'District Raw Data'!U2</f>
        <v>4</v>
      </c>
      <c r="W2" s="100">
        <f>'District Raw Data'!V2</f>
        <v>1</v>
      </c>
      <c r="X2" s="102">
        <f>U2-V2</f>
        <v>0</v>
      </c>
      <c r="Y2" s="31">
        <f>'District Raw Data'!W2</f>
        <v>4</v>
      </c>
      <c r="Z2" s="31">
        <f>'District Raw Data'!X2</f>
        <v>4</v>
      </c>
      <c r="AA2" s="100">
        <f>'District Raw Data'!Y2</f>
        <v>1</v>
      </c>
      <c r="AB2" s="102">
        <f>Y2-Z2</f>
        <v>0</v>
      </c>
      <c r="AC2" s="31">
        <f>'District Raw Data'!Z2</f>
        <v>4</v>
      </c>
      <c r="AD2" s="31">
        <f>'District Raw Data'!AA2</f>
        <v>0</v>
      </c>
      <c r="AE2" s="100">
        <f>'District Raw Data'!AB2</f>
        <v>0</v>
      </c>
      <c r="AF2" s="102">
        <f>AC2-AD2</f>
        <v>4</v>
      </c>
      <c r="AG2" s="31">
        <f>'District Raw Data'!AC2</f>
        <v>4</v>
      </c>
      <c r="AH2" s="31">
        <f>'District Raw Data'!AD2</f>
        <v>3</v>
      </c>
      <c r="AI2" s="100">
        <f>'District Raw Data'!AE2</f>
        <v>0.75</v>
      </c>
      <c r="AJ2" s="102">
        <f>AG2-AH2</f>
        <v>1</v>
      </c>
      <c r="AK2" s="31" t="str">
        <f>'District Raw Data'!AF2</f>
        <v xml:space="preserve"> </v>
      </c>
      <c r="AL2" s="31" t="str">
        <f>IF(AK2="YES","YES","NO")</f>
        <v>NO</v>
      </c>
      <c r="AM2" s="31" t="str">
        <f>'District Raw Data'!AG2</f>
        <v xml:space="preserve"> </v>
      </c>
      <c r="AN2" s="31" t="str">
        <f>IF(AM2="YES","YES","NO")</f>
        <v>NO</v>
      </c>
      <c r="AO2" s="31" t="str">
        <f>'District Raw Data'!AH2</f>
        <v xml:space="preserve"> </v>
      </c>
      <c r="AP2" s="31" t="str">
        <f>IF(AO2="YES","YES","NO")</f>
        <v>NO</v>
      </c>
      <c r="AQ2" s="31" t="str">
        <f>'District Raw Data'!AI2</f>
        <v>YES</v>
      </c>
      <c r="AR2" s="31" t="str">
        <f>IF(AQ2="YES","YES","NO")</f>
        <v>YES</v>
      </c>
      <c r="AS2" s="31" t="str">
        <f>'District Raw Data'!AJ2</f>
        <v xml:space="preserve"> </v>
      </c>
      <c r="AT2" s="31" t="str">
        <f>IF(AS2="YES","YES","NO")</f>
        <v>NO</v>
      </c>
      <c r="AU2" s="31" t="str">
        <f>'District Raw Data'!AK2</f>
        <v/>
      </c>
      <c r="AV2" s="31" t="str">
        <f>IF(AU2="YES","YES","NO")</f>
        <v>NO</v>
      </c>
      <c r="AW2" s="31" t="str">
        <f>'District Raw Data'!AL2</f>
        <v/>
      </c>
      <c r="AX2" s="31" t="str">
        <f>IF(AW2="YES","YES","NO")</f>
        <v>NO</v>
      </c>
    </row>
    <row r="3" spans="1:50">
      <c r="A3" s="31">
        <v>2</v>
      </c>
      <c r="B3" s="31">
        <f>'District Raw Data'!D3</f>
        <v>2</v>
      </c>
      <c r="C3" s="115" t="str">
        <f t="shared" si="0"/>
        <v>2</v>
      </c>
      <c r="D3" s="31" t="str">
        <f>'District Raw Data'!F3</f>
        <v>Robert P Mcgowan</v>
      </c>
      <c r="E3" s="31">
        <f>'District Raw Data'!H3</f>
        <v>4</v>
      </c>
      <c r="F3" s="31">
        <f>'District Raw Data'!I3</f>
        <v>0</v>
      </c>
      <c r="G3" s="31">
        <f>'District Raw Data'!J3</f>
        <v>0</v>
      </c>
      <c r="H3" s="31">
        <f t="shared" ref="H3:H43" si="1">2-F3</f>
        <v>2</v>
      </c>
      <c r="I3" s="31">
        <f>'District Raw Data'!K3</f>
        <v>36</v>
      </c>
      <c r="J3" s="31">
        <f>'District Raw Data'!L3</f>
        <v>9</v>
      </c>
      <c r="K3" s="100">
        <f>'District Raw Data'!M3</f>
        <v>0.25</v>
      </c>
      <c r="L3" s="101">
        <f t="shared" ref="L3:L43" si="2">I3-J3</f>
        <v>27</v>
      </c>
      <c r="M3" s="31">
        <f>'District Raw Data'!N3</f>
        <v>2</v>
      </c>
      <c r="N3" s="31">
        <f>'District Raw Data'!O3</f>
        <v>0</v>
      </c>
      <c r="O3" s="100">
        <f>'District Raw Data'!P3</f>
        <v>0</v>
      </c>
      <c r="P3" s="101">
        <f t="shared" ref="P3:P43" si="3">M3-N3</f>
        <v>2</v>
      </c>
      <c r="Q3" s="31">
        <f>'District Raw Data'!Q3</f>
        <v>4</v>
      </c>
      <c r="R3" s="31">
        <f>'District Raw Data'!R3</f>
        <v>4</v>
      </c>
      <c r="S3" s="100">
        <f>'District Raw Data'!S3</f>
        <v>1</v>
      </c>
      <c r="T3" s="102">
        <f t="shared" ref="T3:T43" si="4">Q3-R3</f>
        <v>0</v>
      </c>
      <c r="U3" s="31">
        <f>'District Raw Data'!T3</f>
        <v>4</v>
      </c>
      <c r="V3" s="31">
        <f>'District Raw Data'!U3</f>
        <v>4</v>
      </c>
      <c r="W3" s="100">
        <f>'District Raw Data'!V3</f>
        <v>1</v>
      </c>
      <c r="X3" s="102">
        <f t="shared" ref="X3:X43" si="5">U3-V3</f>
        <v>0</v>
      </c>
      <c r="Y3" s="31">
        <f>'District Raw Data'!W3</f>
        <v>4</v>
      </c>
      <c r="Z3" s="31">
        <f>'District Raw Data'!X3</f>
        <v>4</v>
      </c>
      <c r="AA3" s="100">
        <f>'District Raw Data'!Y3</f>
        <v>1</v>
      </c>
      <c r="AB3" s="102">
        <f t="shared" ref="AB3:AB43" si="6">Y3-Z3</f>
        <v>0</v>
      </c>
      <c r="AC3" s="31">
        <f>'District Raw Data'!Z3</f>
        <v>4</v>
      </c>
      <c r="AD3" s="31">
        <f>'District Raw Data'!AA3</f>
        <v>0</v>
      </c>
      <c r="AE3" s="100">
        <f>'District Raw Data'!AB3</f>
        <v>0</v>
      </c>
      <c r="AF3" s="102">
        <f t="shared" ref="AF3:AF43" si="7">AC3-AD3</f>
        <v>4</v>
      </c>
      <c r="AG3" s="31">
        <f>'District Raw Data'!AC3</f>
        <v>4</v>
      </c>
      <c r="AH3" s="31">
        <f>'District Raw Data'!AD3</f>
        <v>3</v>
      </c>
      <c r="AI3" s="100">
        <f>'District Raw Data'!AE3</f>
        <v>0.75</v>
      </c>
      <c r="AJ3" s="102">
        <f t="shared" ref="AJ3:AJ43" si="8">AG3-AH3</f>
        <v>1</v>
      </c>
      <c r="AK3" s="31" t="str">
        <f>'District Raw Data'!AF3</f>
        <v xml:space="preserve"> </v>
      </c>
      <c r="AL3" s="31" t="str">
        <f t="shared" ref="AL3:AL43" si="9">IF(AK3="YES","YES","NO")</f>
        <v>NO</v>
      </c>
      <c r="AM3" s="31" t="str">
        <f>'District Raw Data'!AG3</f>
        <v xml:space="preserve"> </v>
      </c>
      <c r="AN3" s="31" t="str">
        <f t="shared" ref="AN3:AN43" si="10">IF(AM3="YES","YES","NO")</f>
        <v>NO</v>
      </c>
      <c r="AO3" s="31" t="str">
        <f>'District Raw Data'!AH3</f>
        <v xml:space="preserve"> </v>
      </c>
      <c r="AP3" s="31" t="str">
        <f t="shared" ref="AP3:AP43" si="11">IF(AO3="YES","YES","NO")</f>
        <v>NO</v>
      </c>
      <c r="AQ3" s="31" t="str">
        <f>'District Raw Data'!AI3</f>
        <v>YES</v>
      </c>
      <c r="AR3" s="31" t="str">
        <f t="shared" ref="AR3:AR43" si="12">IF(AQ3="YES","YES","NO")</f>
        <v>YES</v>
      </c>
      <c r="AS3" s="31" t="str">
        <f>'District Raw Data'!AJ3</f>
        <v xml:space="preserve"> </v>
      </c>
      <c r="AT3" s="31" t="str">
        <f t="shared" ref="AT3:AT43" si="13">IF(AS3="YES","YES","NO")</f>
        <v>NO</v>
      </c>
      <c r="AU3" s="31" t="str">
        <f>'District Raw Data'!AK3</f>
        <v/>
      </c>
      <c r="AV3" s="31" t="str">
        <f t="shared" ref="AV3:AV43" si="14">IF(AU3="YES","YES","NO")</f>
        <v>NO</v>
      </c>
      <c r="AW3" s="31" t="str">
        <f>'District Raw Data'!AL3</f>
        <v/>
      </c>
      <c r="AX3" s="31" t="str">
        <f t="shared" ref="AX3:AX43" si="15">IF(AW3="YES","YES","NO")</f>
        <v>NO</v>
      </c>
    </row>
    <row r="4" spans="1:50">
      <c r="A4" s="31">
        <v>3</v>
      </c>
      <c r="B4" s="31">
        <f>'District Raw Data'!D4</f>
        <v>3</v>
      </c>
      <c r="C4" s="115" t="str">
        <f t="shared" si="0"/>
        <v>3</v>
      </c>
      <c r="D4" s="31" t="str">
        <f>'District Raw Data'!F4</f>
        <v>Rudy M Mettler</v>
      </c>
      <c r="E4" s="31">
        <f>'District Raw Data'!H4</f>
        <v>4</v>
      </c>
      <c r="F4" s="31">
        <f>'District Raw Data'!I4</f>
        <v>0</v>
      </c>
      <c r="G4" s="31">
        <f>'District Raw Data'!J4</f>
        <v>0</v>
      </c>
      <c r="H4" s="31">
        <f t="shared" si="1"/>
        <v>2</v>
      </c>
      <c r="I4" s="31">
        <f>'District Raw Data'!K4</f>
        <v>20</v>
      </c>
      <c r="J4" s="31">
        <f>'District Raw Data'!L4</f>
        <v>2</v>
      </c>
      <c r="K4" s="100">
        <f>'District Raw Data'!M4</f>
        <v>0.1</v>
      </c>
      <c r="L4" s="101">
        <f t="shared" si="2"/>
        <v>18</v>
      </c>
      <c r="M4" s="31">
        <f>'District Raw Data'!N4</f>
        <v>2</v>
      </c>
      <c r="N4" s="31">
        <f>'District Raw Data'!O4</f>
        <v>0</v>
      </c>
      <c r="O4" s="100">
        <f>'District Raw Data'!P4</f>
        <v>0</v>
      </c>
      <c r="P4" s="101">
        <f t="shared" si="3"/>
        <v>2</v>
      </c>
      <c r="Q4" s="31">
        <f>'District Raw Data'!Q4</f>
        <v>4</v>
      </c>
      <c r="R4" s="31">
        <f>'District Raw Data'!R4</f>
        <v>3</v>
      </c>
      <c r="S4" s="100">
        <f>'District Raw Data'!S4</f>
        <v>0.75</v>
      </c>
      <c r="T4" s="102">
        <f t="shared" si="4"/>
        <v>1</v>
      </c>
      <c r="U4" s="31">
        <f>'District Raw Data'!T4</f>
        <v>4</v>
      </c>
      <c r="V4" s="31">
        <f>'District Raw Data'!U4</f>
        <v>3</v>
      </c>
      <c r="W4" s="100">
        <f>'District Raw Data'!V4</f>
        <v>0.75</v>
      </c>
      <c r="X4" s="102">
        <f t="shared" si="5"/>
        <v>1</v>
      </c>
      <c r="Y4" s="31">
        <f>'District Raw Data'!W4</f>
        <v>4</v>
      </c>
      <c r="Z4" s="31">
        <f>'District Raw Data'!X4</f>
        <v>3</v>
      </c>
      <c r="AA4" s="100">
        <f>'District Raw Data'!Y4</f>
        <v>0.75</v>
      </c>
      <c r="AB4" s="102">
        <f t="shared" si="6"/>
        <v>1</v>
      </c>
      <c r="AC4" s="31">
        <f>'District Raw Data'!Z4</f>
        <v>4</v>
      </c>
      <c r="AD4" s="31">
        <f>'District Raw Data'!AA4</f>
        <v>0</v>
      </c>
      <c r="AE4" s="100">
        <f>'District Raw Data'!AB4</f>
        <v>0</v>
      </c>
      <c r="AF4" s="102">
        <f t="shared" si="7"/>
        <v>4</v>
      </c>
      <c r="AG4" s="31">
        <f>'District Raw Data'!AC4</f>
        <v>4</v>
      </c>
      <c r="AH4" s="31">
        <f>'District Raw Data'!AD4</f>
        <v>4</v>
      </c>
      <c r="AI4" s="100">
        <f>'District Raw Data'!AE4</f>
        <v>1</v>
      </c>
      <c r="AJ4" s="102">
        <f t="shared" si="8"/>
        <v>0</v>
      </c>
      <c r="AK4" s="31" t="str">
        <f>'District Raw Data'!AF4</f>
        <v xml:space="preserve"> </v>
      </c>
      <c r="AL4" s="31" t="str">
        <f t="shared" si="9"/>
        <v>NO</v>
      </c>
      <c r="AM4" s="31" t="str">
        <f>'District Raw Data'!AG4</f>
        <v xml:space="preserve"> </v>
      </c>
      <c r="AN4" s="31" t="str">
        <f t="shared" si="10"/>
        <v>NO</v>
      </c>
      <c r="AO4" s="31" t="str">
        <f>'District Raw Data'!AH4</f>
        <v xml:space="preserve"> </v>
      </c>
      <c r="AP4" s="31" t="str">
        <f t="shared" si="11"/>
        <v>NO</v>
      </c>
      <c r="AQ4" s="31" t="str">
        <f>'District Raw Data'!AI4</f>
        <v xml:space="preserve"> </v>
      </c>
      <c r="AR4" s="31" t="str">
        <f t="shared" si="12"/>
        <v>NO</v>
      </c>
      <c r="AS4" s="31" t="str">
        <f>'District Raw Data'!AJ4</f>
        <v xml:space="preserve"> </v>
      </c>
      <c r="AT4" s="31" t="str">
        <f t="shared" si="13"/>
        <v>NO</v>
      </c>
      <c r="AU4" s="31" t="str">
        <f>'District Raw Data'!AK4</f>
        <v/>
      </c>
      <c r="AV4" s="31" t="str">
        <f t="shared" si="14"/>
        <v>NO</v>
      </c>
      <c r="AW4" s="31" t="str">
        <f>'District Raw Data'!AL4</f>
        <v/>
      </c>
      <c r="AX4" s="31" t="str">
        <f t="shared" si="15"/>
        <v>NO</v>
      </c>
    </row>
    <row r="5" spans="1:50">
      <c r="A5" s="31">
        <v>4</v>
      </c>
      <c r="B5" s="31">
        <f>'District Raw Data'!D5</f>
        <v>4</v>
      </c>
      <c r="C5" s="115" t="str">
        <f t="shared" si="0"/>
        <v>4</v>
      </c>
      <c r="D5" s="31" t="str">
        <f>'District Raw Data'!F5</f>
        <v>Jason P Castor</v>
      </c>
      <c r="E5" s="31">
        <f>'District Raw Data'!H5</f>
        <v>4</v>
      </c>
      <c r="F5" s="31">
        <f>'District Raw Data'!I5</f>
        <v>0</v>
      </c>
      <c r="G5" s="31">
        <f>'District Raw Data'!J5</f>
        <v>0</v>
      </c>
      <c r="H5" s="31">
        <f t="shared" si="1"/>
        <v>2</v>
      </c>
      <c r="I5" s="31">
        <f>'District Raw Data'!K5</f>
        <v>35</v>
      </c>
      <c r="J5" s="31">
        <f>'District Raw Data'!L5</f>
        <v>7</v>
      </c>
      <c r="K5" s="100">
        <f>'District Raw Data'!M5</f>
        <v>0.2</v>
      </c>
      <c r="L5" s="101">
        <f t="shared" si="2"/>
        <v>28</v>
      </c>
      <c r="M5" s="31">
        <f>'District Raw Data'!N5</f>
        <v>2</v>
      </c>
      <c r="N5" s="31">
        <f>'District Raw Data'!O5</f>
        <v>0</v>
      </c>
      <c r="O5" s="100">
        <f>'District Raw Data'!P5</f>
        <v>0</v>
      </c>
      <c r="P5" s="101">
        <f t="shared" si="3"/>
        <v>2</v>
      </c>
      <c r="Q5" s="31">
        <f>'District Raw Data'!Q5</f>
        <v>4</v>
      </c>
      <c r="R5" s="31">
        <f>'District Raw Data'!R5</f>
        <v>4</v>
      </c>
      <c r="S5" s="100">
        <f>'District Raw Data'!S5</f>
        <v>1</v>
      </c>
      <c r="T5" s="102">
        <f t="shared" si="4"/>
        <v>0</v>
      </c>
      <c r="U5" s="31">
        <f>'District Raw Data'!T5</f>
        <v>4</v>
      </c>
      <c r="V5" s="31">
        <f>'District Raw Data'!U5</f>
        <v>4</v>
      </c>
      <c r="W5" s="100">
        <f>'District Raw Data'!V5</f>
        <v>1</v>
      </c>
      <c r="X5" s="102">
        <f t="shared" si="5"/>
        <v>0</v>
      </c>
      <c r="Y5" s="31">
        <f>'District Raw Data'!W5</f>
        <v>4</v>
      </c>
      <c r="Z5" s="31">
        <f>'District Raw Data'!X5</f>
        <v>3</v>
      </c>
      <c r="AA5" s="100">
        <f>'District Raw Data'!Y5</f>
        <v>0.75</v>
      </c>
      <c r="AB5" s="102">
        <f t="shared" si="6"/>
        <v>1</v>
      </c>
      <c r="AC5" s="31">
        <f>'District Raw Data'!Z5</f>
        <v>4</v>
      </c>
      <c r="AD5" s="31">
        <f>'District Raw Data'!AA5</f>
        <v>0</v>
      </c>
      <c r="AE5" s="100">
        <f>'District Raw Data'!AB5</f>
        <v>0</v>
      </c>
      <c r="AF5" s="102">
        <f t="shared" si="7"/>
        <v>4</v>
      </c>
      <c r="AG5" s="31">
        <f>'District Raw Data'!AC5</f>
        <v>4</v>
      </c>
      <c r="AH5" s="31">
        <f>'District Raw Data'!AD5</f>
        <v>3</v>
      </c>
      <c r="AI5" s="100">
        <f>'District Raw Data'!AE5</f>
        <v>0.75</v>
      </c>
      <c r="AJ5" s="102">
        <f t="shared" si="8"/>
        <v>1</v>
      </c>
      <c r="AK5" s="31" t="str">
        <f>'District Raw Data'!AF5</f>
        <v xml:space="preserve"> </v>
      </c>
      <c r="AL5" s="31" t="str">
        <f t="shared" si="9"/>
        <v>NO</v>
      </c>
      <c r="AM5" s="31" t="str">
        <f>'District Raw Data'!AG5</f>
        <v xml:space="preserve"> </v>
      </c>
      <c r="AN5" s="31" t="str">
        <f t="shared" si="10"/>
        <v>NO</v>
      </c>
      <c r="AO5" s="31" t="str">
        <f>'District Raw Data'!AH5</f>
        <v xml:space="preserve"> </v>
      </c>
      <c r="AP5" s="31" t="str">
        <f t="shared" si="11"/>
        <v>NO</v>
      </c>
      <c r="AQ5" s="31" t="str">
        <f>'District Raw Data'!AI5</f>
        <v>YES</v>
      </c>
      <c r="AR5" s="31" t="str">
        <f t="shared" si="12"/>
        <v>YES</v>
      </c>
      <c r="AS5" s="31" t="str">
        <f>'District Raw Data'!AJ5</f>
        <v xml:space="preserve"> </v>
      </c>
      <c r="AT5" s="31" t="str">
        <f t="shared" si="13"/>
        <v>NO</v>
      </c>
      <c r="AU5" s="31" t="str">
        <f>'District Raw Data'!AK5</f>
        <v/>
      </c>
      <c r="AV5" s="31" t="str">
        <f t="shared" si="14"/>
        <v>NO</v>
      </c>
      <c r="AW5" s="31" t="str">
        <f>'District Raw Data'!AL5</f>
        <v/>
      </c>
      <c r="AX5" s="31" t="str">
        <f t="shared" si="15"/>
        <v>NO</v>
      </c>
    </row>
    <row r="6" spans="1:50">
      <c r="A6" s="31">
        <v>5</v>
      </c>
      <c r="B6" s="31">
        <f>'District Raw Data'!D6</f>
        <v>5</v>
      </c>
      <c r="C6" s="115" t="str">
        <f t="shared" si="0"/>
        <v>5</v>
      </c>
      <c r="D6" s="31" t="str">
        <f>'District Raw Data'!F6</f>
        <v>David W Varney</v>
      </c>
      <c r="E6" s="31">
        <f>'District Raw Data'!H6</f>
        <v>3</v>
      </c>
      <c r="F6" s="31">
        <f>'District Raw Data'!I6</f>
        <v>0</v>
      </c>
      <c r="G6" s="31">
        <f>'District Raw Data'!J6</f>
        <v>0</v>
      </c>
      <c r="H6" s="31">
        <f t="shared" si="1"/>
        <v>2</v>
      </c>
      <c r="I6" s="31">
        <f>'District Raw Data'!K6</f>
        <v>19</v>
      </c>
      <c r="J6" s="31">
        <f>'District Raw Data'!L6</f>
        <v>4</v>
      </c>
      <c r="K6" s="100">
        <f>'District Raw Data'!M6</f>
        <v>0.21052631578947367</v>
      </c>
      <c r="L6" s="101">
        <f t="shared" si="2"/>
        <v>15</v>
      </c>
      <c r="M6" s="31">
        <f>'District Raw Data'!N6</f>
        <v>2</v>
      </c>
      <c r="N6" s="31">
        <f>'District Raw Data'!O6</f>
        <v>0</v>
      </c>
      <c r="O6" s="100">
        <f>'District Raw Data'!P6</f>
        <v>0</v>
      </c>
      <c r="P6" s="101">
        <f t="shared" si="3"/>
        <v>2</v>
      </c>
      <c r="Q6" s="31">
        <f>'District Raw Data'!Q6</f>
        <v>3</v>
      </c>
      <c r="R6" s="31">
        <f>'District Raw Data'!R6</f>
        <v>3</v>
      </c>
      <c r="S6" s="100">
        <f>'District Raw Data'!S6</f>
        <v>1</v>
      </c>
      <c r="T6" s="102">
        <f t="shared" si="4"/>
        <v>0</v>
      </c>
      <c r="U6" s="31">
        <f>'District Raw Data'!T6</f>
        <v>3</v>
      </c>
      <c r="V6" s="31">
        <f>'District Raw Data'!U6</f>
        <v>2</v>
      </c>
      <c r="W6" s="100">
        <f>'District Raw Data'!V6</f>
        <v>0.66666666666666663</v>
      </c>
      <c r="X6" s="102">
        <f t="shared" si="5"/>
        <v>1</v>
      </c>
      <c r="Y6" s="31">
        <f>'District Raw Data'!W6</f>
        <v>3</v>
      </c>
      <c r="Z6" s="31">
        <f>'District Raw Data'!X6</f>
        <v>2</v>
      </c>
      <c r="AA6" s="100">
        <f>'District Raw Data'!Y6</f>
        <v>0.66666666666666663</v>
      </c>
      <c r="AB6" s="102">
        <f t="shared" si="6"/>
        <v>1</v>
      </c>
      <c r="AC6" s="31">
        <f>'District Raw Data'!Z6</f>
        <v>3</v>
      </c>
      <c r="AD6" s="31">
        <f>'District Raw Data'!AA6</f>
        <v>0</v>
      </c>
      <c r="AE6" s="100">
        <f>'District Raw Data'!AB6</f>
        <v>0</v>
      </c>
      <c r="AF6" s="102">
        <f t="shared" si="7"/>
        <v>3</v>
      </c>
      <c r="AG6" s="31">
        <f>'District Raw Data'!AC6</f>
        <v>3</v>
      </c>
      <c r="AH6" s="31">
        <f>'District Raw Data'!AD6</f>
        <v>1</v>
      </c>
      <c r="AI6" s="100">
        <f>'District Raw Data'!AE6</f>
        <v>0.33333333333333331</v>
      </c>
      <c r="AJ6" s="102">
        <f t="shared" si="8"/>
        <v>2</v>
      </c>
      <c r="AK6" s="31" t="str">
        <f>'District Raw Data'!AF6</f>
        <v xml:space="preserve"> </v>
      </c>
      <c r="AL6" s="31" t="str">
        <f t="shared" si="9"/>
        <v>NO</v>
      </c>
      <c r="AM6" s="31" t="str">
        <f>'District Raw Data'!AG6</f>
        <v xml:space="preserve"> </v>
      </c>
      <c r="AN6" s="31" t="str">
        <f t="shared" si="10"/>
        <v>NO</v>
      </c>
      <c r="AO6" s="31" t="str">
        <f>'District Raw Data'!AH6</f>
        <v xml:space="preserve"> </v>
      </c>
      <c r="AP6" s="31" t="str">
        <f t="shared" si="11"/>
        <v>NO</v>
      </c>
      <c r="AQ6" s="31" t="str">
        <f>'District Raw Data'!AI6</f>
        <v>YES</v>
      </c>
      <c r="AR6" s="31" t="str">
        <f t="shared" si="12"/>
        <v>YES</v>
      </c>
      <c r="AS6" s="31" t="str">
        <f>'District Raw Data'!AJ6</f>
        <v xml:space="preserve"> </v>
      </c>
      <c r="AT6" s="31" t="str">
        <f t="shared" si="13"/>
        <v>NO</v>
      </c>
      <c r="AU6" s="31" t="str">
        <f>'District Raw Data'!AK6</f>
        <v/>
      </c>
      <c r="AV6" s="31" t="str">
        <f t="shared" si="14"/>
        <v>NO</v>
      </c>
      <c r="AW6" s="31" t="str">
        <f>'District Raw Data'!AL6</f>
        <v/>
      </c>
      <c r="AX6" s="31" t="str">
        <f t="shared" si="15"/>
        <v>NO</v>
      </c>
    </row>
    <row r="7" spans="1:50">
      <c r="A7" s="31">
        <v>6</v>
      </c>
      <c r="B7" s="31">
        <f>'District Raw Data'!D7</f>
        <v>6</v>
      </c>
      <c r="C7" s="115" t="str">
        <f t="shared" si="0"/>
        <v>6</v>
      </c>
      <c r="D7" s="31" t="str">
        <f>'District Raw Data'!F7</f>
        <v>Ronald G Morss</v>
      </c>
      <c r="E7" s="31">
        <f>'District Raw Data'!H7</f>
        <v>3</v>
      </c>
      <c r="F7" s="31">
        <f>'District Raw Data'!I7</f>
        <v>0</v>
      </c>
      <c r="G7" s="31">
        <f>'District Raw Data'!J7</f>
        <v>0</v>
      </c>
      <c r="H7" s="31">
        <f t="shared" si="1"/>
        <v>2</v>
      </c>
      <c r="I7" s="31">
        <f>'District Raw Data'!K7</f>
        <v>23</v>
      </c>
      <c r="J7" s="31">
        <f>'District Raw Data'!L7</f>
        <v>5</v>
      </c>
      <c r="K7" s="100">
        <f>'District Raw Data'!M7</f>
        <v>0.21739130434782608</v>
      </c>
      <c r="L7" s="101">
        <f t="shared" si="2"/>
        <v>18</v>
      </c>
      <c r="M7" s="31">
        <f>'District Raw Data'!N7</f>
        <v>2</v>
      </c>
      <c r="N7" s="31">
        <f>'District Raw Data'!O7</f>
        <v>0</v>
      </c>
      <c r="O7" s="100">
        <f>'District Raw Data'!P7</f>
        <v>0</v>
      </c>
      <c r="P7" s="101">
        <f t="shared" si="3"/>
        <v>2</v>
      </c>
      <c r="Q7" s="31">
        <f>'District Raw Data'!Q7</f>
        <v>3</v>
      </c>
      <c r="R7" s="31">
        <f>'District Raw Data'!R7</f>
        <v>3</v>
      </c>
      <c r="S7" s="100">
        <f>'District Raw Data'!S7</f>
        <v>1</v>
      </c>
      <c r="T7" s="102">
        <f t="shared" si="4"/>
        <v>0</v>
      </c>
      <c r="U7" s="31">
        <f>'District Raw Data'!T7</f>
        <v>3</v>
      </c>
      <c r="V7" s="31">
        <f>'District Raw Data'!U7</f>
        <v>3</v>
      </c>
      <c r="W7" s="100">
        <f>'District Raw Data'!V7</f>
        <v>1</v>
      </c>
      <c r="X7" s="102">
        <f t="shared" si="5"/>
        <v>0</v>
      </c>
      <c r="Y7" s="31">
        <f>'District Raw Data'!W7</f>
        <v>3</v>
      </c>
      <c r="Z7" s="31">
        <f>'District Raw Data'!X7</f>
        <v>3</v>
      </c>
      <c r="AA7" s="100">
        <f>'District Raw Data'!Y7</f>
        <v>1</v>
      </c>
      <c r="AB7" s="102">
        <f t="shared" si="6"/>
        <v>0</v>
      </c>
      <c r="AC7" s="31">
        <f>'District Raw Data'!Z7</f>
        <v>3</v>
      </c>
      <c r="AD7" s="31">
        <f>'District Raw Data'!AA7</f>
        <v>0</v>
      </c>
      <c r="AE7" s="100">
        <f>'District Raw Data'!AB7</f>
        <v>0</v>
      </c>
      <c r="AF7" s="102">
        <f t="shared" si="7"/>
        <v>3</v>
      </c>
      <c r="AG7" s="31">
        <f>'District Raw Data'!AC7</f>
        <v>3</v>
      </c>
      <c r="AH7" s="31">
        <f>'District Raw Data'!AD7</f>
        <v>3</v>
      </c>
      <c r="AI7" s="100">
        <f>'District Raw Data'!AE7</f>
        <v>1</v>
      </c>
      <c r="AJ7" s="102">
        <f t="shared" si="8"/>
        <v>0</v>
      </c>
      <c r="AK7" s="31" t="str">
        <f>'District Raw Data'!AF7</f>
        <v xml:space="preserve"> </v>
      </c>
      <c r="AL7" s="31" t="str">
        <f t="shared" si="9"/>
        <v>NO</v>
      </c>
      <c r="AM7" s="31" t="str">
        <f>'District Raw Data'!AG7</f>
        <v xml:space="preserve"> </v>
      </c>
      <c r="AN7" s="31" t="str">
        <f t="shared" si="10"/>
        <v>NO</v>
      </c>
      <c r="AO7" s="31" t="str">
        <f>'District Raw Data'!AH7</f>
        <v xml:space="preserve"> </v>
      </c>
      <c r="AP7" s="31" t="str">
        <f t="shared" si="11"/>
        <v>NO</v>
      </c>
      <c r="AQ7" s="31" t="str">
        <f>'District Raw Data'!AI7</f>
        <v>YES</v>
      </c>
      <c r="AR7" s="31" t="str">
        <f t="shared" si="12"/>
        <v>YES</v>
      </c>
      <c r="AS7" s="31" t="str">
        <f>'District Raw Data'!AJ7</f>
        <v xml:space="preserve"> </v>
      </c>
      <c r="AT7" s="31" t="str">
        <f t="shared" si="13"/>
        <v>NO</v>
      </c>
      <c r="AU7" s="31" t="str">
        <f>'District Raw Data'!AK7</f>
        <v/>
      </c>
      <c r="AV7" s="31" t="str">
        <f t="shared" si="14"/>
        <v>NO</v>
      </c>
      <c r="AW7" s="31" t="str">
        <f>'District Raw Data'!AL7</f>
        <v/>
      </c>
      <c r="AX7" s="31" t="str">
        <f t="shared" si="15"/>
        <v>NO</v>
      </c>
    </row>
    <row r="8" spans="1:50">
      <c r="A8" s="31">
        <v>7</v>
      </c>
      <c r="B8" s="31">
        <f>'District Raw Data'!D8</f>
        <v>7</v>
      </c>
      <c r="C8" s="115" t="str">
        <f t="shared" si="0"/>
        <v>7</v>
      </c>
      <c r="D8" s="31" t="str">
        <f>'District Raw Data'!F8</f>
        <v>Louis R Gasper Jr</v>
      </c>
      <c r="E8" s="31">
        <f>'District Raw Data'!H8</f>
        <v>4</v>
      </c>
      <c r="F8" s="31">
        <f>'District Raw Data'!I8</f>
        <v>0</v>
      </c>
      <c r="G8" s="31">
        <f>'District Raw Data'!J8</f>
        <v>0</v>
      </c>
      <c r="H8" s="31">
        <f t="shared" si="1"/>
        <v>2</v>
      </c>
      <c r="I8" s="31">
        <f>'District Raw Data'!K8</f>
        <v>15</v>
      </c>
      <c r="J8" s="31">
        <f>'District Raw Data'!L8</f>
        <v>0</v>
      </c>
      <c r="K8" s="100">
        <f>'District Raw Data'!M8</f>
        <v>0</v>
      </c>
      <c r="L8" s="101">
        <f t="shared" si="2"/>
        <v>15</v>
      </c>
      <c r="M8" s="31">
        <f>'District Raw Data'!N8</f>
        <v>2</v>
      </c>
      <c r="N8" s="31">
        <f>'District Raw Data'!O8</f>
        <v>0</v>
      </c>
      <c r="O8" s="100">
        <f>'District Raw Data'!P8</f>
        <v>0</v>
      </c>
      <c r="P8" s="101">
        <f t="shared" si="3"/>
        <v>2</v>
      </c>
      <c r="Q8" s="31">
        <f>'District Raw Data'!Q8</f>
        <v>4</v>
      </c>
      <c r="R8" s="31">
        <f>'District Raw Data'!R8</f>
        <v>0</v>
      </c>
      <c r="S8" s="100">
        <f>'District Raw Data'!S8</f>
        <v>0</v>
      </c>
      <c r="T8" s="102">
        <f t="shared" si="4"/>
        <v>4</v>
      </c>
      <c r="U8" s="31">
        <f>'District Raw Data'!T8</f>
        <v>4</v>
      </c>
      <c r="V8" s="31">
        <f>'District Raw Data'!U8</f>
        <v>4</v>
      </c>
      <c r="W8" s="100">
        <f>'District Raw Data'!V8</f>
        <v>1</v>
      </c>
      <c r="X8" s="102">
        <f t="shared" si="5"/>
        <v>0</v>
      </c>
      <c r="Y8" s="31">
        <f>'District Raw Data'!W8</f>
        <v>4</v>
      </c>
      <c r="Z8" s="31">
        <f>'District Raw Data'!X8</f>
        <v>4</v>
      </c>
      <c r="AA8" s="100">
        <f>'District Raw Data'!Y8</f>
        <v>1</v>
      </c>
      <c r="AB8" s="102">
        <f t="shared" si="6"/>
        <v>0</v>
      </c>
      <c r="AC8" s="31">
        <f>'District Raw Data'!Z8</f>
        <v>4</v>
      </c>
      <c r="AD8" s="31">
        <f>'District Raw Data'!AA8</f>
        <v>0</v>
      </c>
      <c r="AE8" s="100">
        <f>'District Raw Data'!AB8</f>
        <v>0</v>
      </c>
      <c r="AF8" s="102">
        <f t="shared" si="7"/>
        <v>4</v>
      </c>
      <c r="AG8" s="31">
        <f>'District Raw Data'!AC8</f>
        <v>4</v>
      </c>
      <c r="AH8" s="31">
        <f>'District Raw Data'!AD8</f>
        <v>2</v>
      </c>
      <c r="AI8" s="100">
        <f>'District Raw Data'!AE8</f>
        <v>0.5</v>
      </c>
      <c r="AJ8" s="102">
        <f t="shared" si="8"/>
        <v>2</v>
      </c>
      <c r="AK8" s="31" t="str">
        <f>'District Raw Data'!AF8</f>
        <v xml:space="preserve"> </v>
      </c>
      <c r="AL8" s="31" t="str">
        <f t="shared" si="9"/>
        <v>NO</v>
      </c>
      <c r="AM8" s="31" t="str">
        <f>'District Raw Data'!AG8</f>
        <v xml:space="preserve"> </v>
      </c>
      <c r="AN8" s="31" t="str">
        <f t="shared" si="10"/>
        <v>NO</v>
      </c>
      <c r="AO8" s="31" t="str">
        <f>'District Raw Data'!AH8</f>
        <v xml:space="preserve"> </v>
      </c>
      <c r="AP8" s="31" t="str">
        <f t="shared" si="11"/>
        <v>NO</v>
      </c>
      <c r="AQ8" s="31" t="str">
        <f>'District Raw Data'!AI8</f>
        <v xml:space="preserve"> </v>
      </c>
      <c r="AR8" s="31" t="str">
        <f t="shared" si="12"/>
        <v>NO</v>
      </c>
      <c r="AS8" s="31" t="str">
        <f>'District Raw Data'!AJ8</f>
        <v xml:space="preserve"> </v>
      </c>
      <c r="AT8" s="31" t="str">
        <f t="shared" si="13"/>
        <v>NO</v>
      </c>
      <c r="AU8" s="31" t="str">
        <f>'District Raw Data'!AK8</f>
        <v/>
      </c>
      <c r="AV8" s="31" t="str">
        <f t="shared" si="14"/>
        <v>NO</v>
      </c>
      <c r="AW8" s="31" t="str">
        <f>'District Raw Data'!AL8</f>
        <v/>
      </c>
      <c r="AX8" s="31" t="str">
        <f t="shared" si="15"/>
        <v>NO</v>
      </c>
    </row>
    <row r="9" spans="1:50">
      <c r="A9" s="31">
        <v>8</v>
      </c>
      <c r="B9" s="31">
        <f>'District Raw Data'!D9</f>
        <v>8</v>
      </c>
      <c r="C9" s="115" t="str">
        <f t="shared" si="0"/>
        <v>8</v>
      </c>
      <c r="D9" s="31" t="str">
        <f>'District Raw Data'!F9</f>
        <v>Brock D Lohr</v>
      </c>
      <c r="E9" s="31">
        <f>'District Raw Data'!H9</f>
        <v>3</v>
      </c>
      <c r="F9" s="31">
        <f>'District Raw Data'!I9</f>
        <v>0</v>
      </c>
      <c r="G9" s="31">
        <f>'District Raw Data'!J9</f>
        <v>0</v>
      </c>
      <c r="H9" s="31">
        <f t="shared" si="1"/>
        <v>2</v>
      </c>
      <c r="I9" s="31">
        <f>'District Raw Data'!K9</f>
        <v>13</v>
      </c>
      <c r="J9" s="31">
        <f>'District Raw Data'!L9</f>
        <v>0</v>
      </c>
      <c r="K9" s="100">
        <f>'District Raw Data'!M9</f>
        <v>0</v>
      </c>
      <c r="L9" s="101">
        <f t="shared" si="2"/>
        <v>13</v>
      </c>
      <c r="M9" s="31">
        <f>'District Raw Data'!N9</f>
        <v>2</v>
      </c>
      <c r="N9" s="31">
        <f>'District Raw Data'!O9</f>
        <v>0</v>
      </c>
      <c r="O9" s="100">
        <f>'District Raw Data'!P9</f>
        <v>0</v>
      </c>
      <c r="P9" s="101">
        <f t="shared" si="3"/>
        <v>2</v>
      </c>
      <c r="Q9" s="31">
        <f>'District Raw Data'!Q9</f>
        <v>3</v>
      </c>
      <c r="R9" s="31">
        <f>'District Raw Data'!R9</f>
        <v>3</v>
      </c>
      <c r="S9" s="100">
        <f>'District Raw Data'!S9</f>
        <v>1</v>
      </c>
      <c r="T9" s="102">
        <f t="shared" si="4"/>
        <v>0</v>
      </c>
      <c r="U9" s="31">
        <f>'District Raw Data'!T9</f>
        <v>3</v>
      </c>
      <c r="V9" s="31">
        <f>'District Raw Data'!U9</f>
        <v>2</v>
      </c>
      <c r="W9" s="100">
        <f>'District Raw Data'!V9</f>
        <v>0.66666666666666663</v>
      </c>
      <c r="X9" s="102">
        <f t="shared" si="5"/>
        <v>1</v>
      </c>
      <c r="Y9" s="31">
        <f>'District Raw Data'!W9</f>
        <v>3</v>
      </c>
      <c r="Z9" s="31">
        <f>'District Raw Data'!X9</f>
        <v>1</v>
      </c>
      <c r="AA9" s="100">
        <f>'District Raw Data'!Y9</f>
        <v>0.33333333333333331</v>
      </c>
      <c r="AB9" s="102">
        <f t="shared" si="6"/>
        <v>2</v>
      </c>
      <c r="AC9" s="31">
        <f>'District Raw Data'!Z9</f>
        <v>3</v>
      </c>
      <c r="AD9" s="31">
        <f>'District Raw Data'!AA9</f>
        <v>0</v>
      </c>
      <c r="AE9" s="100">
        <f>'District Raw Data'!AB9</f>
        <v>0</v>
      </c>
      <c r="AF9" s="102">
        <f t="shared" si="7"/>
        <v>3</v>
      </c>
      <c r="AG9" s="31">
        <f>'District Raw Data'!AC9</f>
        <v>3</v>
      </c>
      <c r="AH9" s="31">
        <f>'District Raw Data'!AD9</f>
        <v>2</v>
      </c>
      <c r="AI9" s="100">
        <f>'District Raw Data'!AE9</f>
        <v>0.66666666666666663</v>
      </c>
      <c r="AJ9" s="102">
        <f t="shared" si="8"/>
        <v>1</v>
      </c>
      <c r="AK9" s="31" t="str">
        <f>'District Raw Data'!AF9</f>
        <v xml:space="preserve"> </v>
      </c>
      <c r="AL9" s="31" t="str">
        <f t="shared" si="9"/>
        <v>NO</v>
      </c>
      <c r="AM9" s="31" t="str">
        <f>'District Raw Data'!AG9</f>
        <v xml:space="preserve"> </v>
      </c>
      <c r="AN9" s="31" t="str">
        <f t="shared" si="10"/>
        <v>NO</v>
      </c>
      <c r="AO9" s="31" t="str">
        <f>'District Raw Data'!AH9</f>
        <v xml:space="preserve"> </v>
      </c>
      <c r="AP9" s="31" t="str">
        <f t="shared" si="11"/>
        <v>NO</v>
      </c>
      <c r="AQ9" s="31" t="str">
        <f>'District Raw Data'!AI9</f>
        <v>YES</v>
      </c>
      <c r="AR9" s="31" t="str">
        <f t="shared" si="12"/>
        <v>YES</v>
      </c>
      <c r="AS9" s="31" t="str">
        <f>'District Raw Data'!AJ9</f>
        <v xml:space="preserve"> </v>
      </c>
      <c r="AT9" s="31" t="str">
        <f t="shared" si="13"/>
        <v>NO</v>
      </c>
      <c r="AU9" s="31" t="str">
        <f>'District Raw Data'!AK9</f>
        <v/>
      </c>
      <c r="AV9" s="31" t="str">
        <f t="shared" si="14"/>
        <v>NO</v>
      </c>
      <c r="AW9" s="31" t="str">
        <f>'District Raw Data'!AL9</f>
        <v/>
      </c>
      <c r="AX9" s="31" t="str">
        <f t="shared" si="15"/>
        <v>NO</v>
      </c>
    </row>
    <row r="10" spans="1:50">
      <c r="A10" s="31">
        <v>9</v>
      </c>
      <c r="B10" s="31">
        <f>'District Raw Data'!D10</f>
        <v>9</v>
      </c>
      <c r="C10" s="115" t="str">
        <f t="shared" si="0"/>
        <v>9</v>
      </c>
      <c r="D10" s="31" t="str">
        <f>'District Raw Data'!F10</f>
        <v>Shawn D Wilke</v>
      </c>
      <c r="E10" s="31">
        <f>'District Raw Data'!H10</f>
        <v>5</v>
      </c>
      <c r="F10" s="31">
        <f>'District Raw Data'!I10</f>
        <v>0</v>
      </c>
      <c r="G10" s="31">
        <f>'District Raw Data'!J10</f>
        <v>0</v>
      </c>
      <c r="H10" s="31">
        <f t="shared" si="1"/>
        <v>2</v>
      </c>
      <c r="I10" s="31">
        <f>'District Raw Data'!K10</f>
        <v>28</v>
      </c>
      <c r="J10" s="31">
        <f>'District Raw Data'!L10</f>
        <v>1</v>
      </c>
      <c r="K10" s="100">
        <f>'District Raw Data'!M10</f>
        <v>3.5714285714285712E-2</v>
      </c>
      <c r="L10" s="101">
        <f t="shared" si="2"/>
        <v>27</v>
      </c>
      <c r="M10" s="31">
        <f>'District Raw Data'!N10</f>
        <v>3</v>
      </c>
      <c r="N10" s="31">
        <f>'District Raw Data'!O10</f>
        <v>0</v>
      </c>
      <c r="O10" s="100">
        <f>'District Raw Data'!P10</f>
        <v>0</v>
      </c>
      <c r="P10" s="101">
        <f t="shared" si="3"/>
        <v>3</v>
      </c>
      <c r="Q10" s="31">
        <f>'District Raw Data'!Q10</f>
        <v>5</v>
      </c>
      <c r="R10" s="31">
        <f>'District Raw Data'!R10</f>
        <v>5</v>
      </c>
      <c r="S10" s="100">
        <f>'District Raw Data'!S10</f>
        <v>1</v>
      </c>
      <c r="T10" s="102">
        <f t="shared" si="4"/>
        <v>0</v>
      </c>
      <c r="U10" s="31">
        <f>'District Raw Data'!T10</f>
        <v>5</v>
      </c>
      <c r="V10" s="31">
        <f>'District Raw Data'!U10</f>
        <v>5</v>
      </c>
      <c r="W10" s="100">
        <f>'District Raw Data'!V10</f>
        <v>1</v>
      </c>
      <c r="X10" s="102">
        <f t="shared" si="5"/>
        <v>0</v>
      </c>
      <c r="Y10" s="31">
        <f>'District Raw Data'!W10</f>
        <v>5</v>
      </c>
      <c r="Z10" s="31">
        <f>'District Raw Data'!X10</f>
        <v>5</v>
      </c>
      <c r="AA10" s="100">
        <f>'District Raw Data'!Y10</f>
        <v>1</v>
      </c>
      <c r="AB10" s="102">
        <f t="shared" si="6"/>
        <v>0</v>
      </c>
      <c r="AC10" s="31">
        <f>'District Raw Data'!Z10</f>
        <v>5</v>
      </c>
      <c r="AD10" s="31">
        <f>'District Raw Data'!AA10</f>
        <v>0</v>
      </c>
      <c r="AE10" s="100">
        <f>'District Raw Data'!AB10</f>
        <v>0</v>
      </c>
      <c r="AF10" s="102">
        <f t="shared" si="7"/>
        <v>5</v>
      </c>
      <c r="AG10" s="31">
        <f>'District Raw Data'!AC10</f>
        <v>5</v>
      </c>
      <c r="AH10" s="31">
        <f>'District Raw Data'!AD10</f>
        <v>5</v>
      </c>
      <c r="AI10" s="100">
        <f>'District Raw Data'!AE10</f>
        <v>1</v>
      </c>
      <c r="AJ10" s="102">
        <f t="shared" si="8"/>
        <v>0</v>
      </c>
      <c r="AK10" s="31" t="str">
        <f>'District Raw Data'!AF10</f>
        <v xml:space="preserve"> </v>
      </c>
      <c r="AL10" s="31" t="str">
        <f t="shared" si="9"/>
        <v>NO</v>
      </c>
      <c r="AM10" s="31" t="str">
        <f>'District Raw Data'!AG10</f>
        <v xml:space="preserve"> </v>
      </c>
      <c r="AN10" s="31" t="str">
        <f t="shared" si="10"/>
        <v>NO</v>
      </c>
      <c r="AO10" s="31" t="str">
        <f>'District Raw Data'!AH10</f>
        <v xml:space="preserve"> </v>
      </c>
      <c r="AP10" s="31" t="str">
        <f t="shared" si="11"/>
        <v>NO</v>
      </c>
      <c r="AQ10" s="31" t="str">
        <f>'District Raw Data'!AI10</f>
        <v>YES</v>
      </c>
      <c r="AR10" s="31" t="str">
        <f t="shared" si="12"/>
        <v>YES</v>
      </c>
      <c r="AS10" s="31" t="str">
        <f>'District Raw Data'!AJ10</f>
        <v xml:space="preserve"> </v>
      </c>
      <c r="AT10" s="31" t="str">
        <f t="shared" si="13"/>
        <v>NO</v>
      </c>
      <c r="AU10" s="31" t="str">
        <f>'District Raw Data'!AK10</f>
        <v/>
      </c>
      <c r="AV10" s="31" t="str">
        <f t="shared" si="14"/>
        <v>NO</v>
      </c>
      <c r="AW10" s="31" t="str">
        <f>'District Raw Data'!AL10</f>
        <v/>
      </c>
      <c r="AX10" s="31" t="str">
        <f t="shared" si="15"/>
        <v>NO</v>
      </c>
    </row>
    <row r="11" spans="1:50">
      <c r="A11" s="31">
        <v>10</v>
      </c>
      <c r="B11" s="31">
        <f>'District Raw Data'!D11</f>
        <v>10</v>
      </c>
      <c r="C11" s="115" t="str">
        <f t="shared" ref="C11:C43" si="16">RIGHT(B11,2)</f>
        <v>10</v>
      </c>
      <c r="D11" s="31" t="str">
        <f>'District Raw Data'!F11</f>
        <v>David E Wilson</v>
      </c>
      <c r="E11" s="31">
        <f>'District Raw Data'!H11</f>
        <v>5</v>
      </c>
      <c r="F11" s="31">
        <f>'District Raw Data'!I11</f>
        <v>0</v>
      </c>
      <c r="G11" s="31">
        <f>'District Raw Data'!J11</f>
        <v>0</v>
      </c>
      <c r="H11" s="31">
        <f t="shared" si="1"/>
        <v>2</v>
      </c>
      <c r="I11" s="31">
        <f>'District Raw Data'!K11</f>
        <v>32</v>
      </c>
      <c r="J11" s="31">
        <f>'District Raw Data'!L11</f>
        <v>2</v>
      </c>
      <c r="K11" s="100">
        <f>'District Raw Data'!M11</f>
        <v>6.25E-2</v>
      </c>
      <c r="L11" s="101">
        <f t="shared" si="2"/>
        <v>30</v>
      </c>
      <c r="M11" s="31">
        <f>'District Raw Data'!N11</f>
        <v>3</v>
      </c>
      <c r="N11" s="31">
        <f>'District Raw Data'!O11</f>
        <v>0</v>
      </c>
      <c r="O11" s="100">
        <f>'District Raw Data'!P11</f>
        <v>0</v>
      </c>
      <c r="P11" s="101">
        <f t="shared" si="3"/>
        <v>3</v>
      </c>
      <c r="Q11" s="31">
        <f>'District Raw Data'!Q11</f>
        <v>5</v>
      </c>
      <c r="R11" s="31">
        <f>'District Raw Data'!R11</f>
        <v>5</v>
      </c>
      <c r="S11" s="100">
        <f>'District Raw Data'!S11</f>
        <v>1</v>
      </c>
      <c r="T11" s="102">
        <f t="shared" si="4"/>
        <v>0</v>
      </c>
      <c r="U11" s="31">
        <f>'District Raw Data'!T11</f>
        <v>5</v>
      </c>
      <c r="V11" s="31">
        <f>'District Raw Data'!U11</f>
        <v>5</v>
      </c>
      <c r="W11" s="100">
        <f>'District Raw Data'!V11</f>
        <v>1</v>
      </c>
      <c r="X11" s="102">
        <f t="shared" si="5"/>
        <v>0</v>
      </c>
      <c r="Y11" s="31">
        <f>'District Raw Data'!W11</f>
        <v>5</v>
      </c>
      <c r="Z11" s="31">
        <f>'District Raw Data'!X11</f>
        <v>4</v>
      </c>
      <c r="AA11" s="100">
        <f>'District Raw Data'!Y11</f>
        <v>0.8</v>
      </c>
      <c r="AB11" s="102">
        <f t="shared" si="6"/>
        <v>1</v>
      </c>
      <c r="AC11" s="31">
        <f>'District Raw Data'!Z11</f>
        <v>5</v>
      </c>
      <c r="AD11" s="31">
        <f>'District Raw Data'!AA11</f>
        <v>0</v>
      </c>
      <c r="AE11" s="100">
        <f>'District Raw Data'!AB11</f>
        <v>0</v>
      </c>
      <c r="AF11" s="102">
        <f t="shared" si="7"/>
        <v>5</v>
      </c>
      <c r="AG11" s="31">
        <f>'District Raw Data'!AC11</f>
        <v>5</v>
      </c>
      <c r="AH11" s="31">
        <f>'District Raw Data'!AD11</f>
        <v>4</v>
      </c>
      <c r="AI11" s="100">
        <f>'District Raw Data'!AE11</f>
        <v>0.8</v>
      </c>
      <c r="AJ11" s="102">
        <f t="shared" si="8"/>
        <v>1</v>
      </c>
      <c r="AK11" s="31" t="str">
        <f>'District Raw Data'!AF11</f>
        <v xml:space="preserve"> </v>
      </c>
      <c r="AL11" s="31" t="str">
        <f t="shared" si="9"/>
        <v>NO</v>
      </c>
      <c r="AM11" s="31" t="str">
        <f>'District Raw Data'!AG11</f>
        <v xml:space="preserve"> </v>
      </c>
      <c r="AN11" s="31" t="str">
        <f t="shared" si="10"/>
        <v>NO</v>
      </c>
      <c r="AO11" s="31" t="str">
        <f>'District Raw Data'!AH11</f>
        <v xml:space="preserve"> </v>
      </c>
      <c r="AP11" s="31" t="str">
        <f t="shared" si="11"/>
        <v>NO</v>
      </c>
      <c r="AQ11" s="31" t="str">
        <f>'District Raw Data'!AI11</f>
        <v>YES</v>
      </c>
      <c r="AR11" s="31" t="str">
        <f t="shared" si="12"/>
        <v>YES</v>
      </c>
      <c r="AS11" s="31" t="str">
        <f>'District Raw Data'!AJ11</f>
        <v xml:space="preserve"> </v>
      </c>
      <c r="AT11" s="31" t="str">
        <f t="shared" si="13"/>
        <v>NO</v>
      </c>
      <c r="AU11" s="31" t="str">
        <f>'District Raw Data'!AK11</f>
        <v/>
      </c>
      <c r="AV11" s="31" t="str">
        <f t="shared" si="14"/>
        <v>NO</v>
      </c>
      <c r="AW11" s="31" t="str">
        <f>'District Raw Data'!AL11</f>
        <v/>
      </c>
      <c r="AX11" s="31" t="str">
        <f t="shared" si="15"/>
        <v>NO</v>
      </c>
    </row>
    <row r="12" spans="1:50">
      <c r="A12" s="31">
        <v>11</v>
      </c>
      <c r="B12" s="31">
        <f>'District Raw Data'!D12</f>
        <v>11</v>
      </c>
      <c r="C12" s="115" t="str">
        <f t="shared" si="16"/>
        <v>11</v>
      </c>
      <c r="D12" s="31" t="str">
        <f>'District Raw Data'!F12</f>
        <v>James Holtgrewe Jr</v>
      </c>
      <c r="E12" s="31">
        <f>'District Raw Data'!H12</f>
        <v>3</v>
      </c>
      <c r="F12" s="31">
        <f>'District Raw Data'!I12</f>
        <v>0</v>
      </c>
      <c r="G12" s="31">
        <f>'District Raw Data'!J12</f>
        <v>0</v>
      </c>
      <c r="H12" s="31">
        <f t="shared" si="1"/>
        <v>2</v>
      </c>
      <c r="I12" s="31">
        <f>'District Raw Data'!K12</f>
        <v>11</v>
      </c>
      <c r="J12" s="31">
        <f>'District Raw Data'!L12</f>
        <v>2</v>
      </c>
      <c r="K12" s="100">
        <f>'District Raw Data'!M12</f>
        <v>0.18181818181818182</v>
      </c>
      <c r="L12" s="101">
        <f t="shared" si="2"/>
        <v>9</v>
      </c>
      <c r="M12" s="31">
        <f>'District Raw Data'!N12</f>
        <v>2</v>
      </c>
      <c r="N12" s="31">
        <f>'District Raw Data'!O12</f>
        <v>0</v>
      </c>
      <c r="O12" s="100">
        <f>'District Raw Data'!P12</f>
        <v>0</v>
      </c>
      <c r="P12" s="101">
        <f t="shared" si="3"/>
        <v>2</v>
      </c>
      <c r="Q12" s="31">
        <f>'District Raw Data'!Q12</f>
        <v>3</v>
      </c>
      <c r="R12" s="31">
        <f>'District Raw Data'!R12</f>
        <v>3</v>
      </c>
      <c r="S12" s="100">
        <f>'District Raw Data'!S12</f>
        <v>1</v>
      </c>
      <c r="T12" s="102">
        <f t="shared" si="4"/>
        <v>0</v>
      </c>
      <c r="U12" s="31">
        <f>'District Raw Data'!T12</f>
        <v>3</v>
      </c>
      <c r="V12" s="31">
        <f>'District Raw Data'!U12</f>
        <v>3</v>
      </c>
      <c r="W12" s="100">
        <f>'District Raw Data'!V12</f>
        <v>1</v>
      </c>
      <c r="X12" s="102">
        <f t="shared" si="5"/>
        <v>0</v>
      </c>
      <c r="Y12" s="31">
        <f>'District Raw Data'!W12</f>
        <v>3</v>
      </c>
      <c r="Z12" s="31">
        <f>'District Raw Data'!X12</f>
        <v>3</v>
      </c>
      <c r="AA12" s="100">
        <f>'District Raw Data'!Y12</f>
        <v>1</v>
      </c>
      <c r="AB12" s="102">
        <f t="shared" si="6"/>
        <v>0</v>
      </c>
      <c r="AC12" s="31">
        <f>'District Raw Data'!Z12</f>
        <v>3</v>
      </c>
      <c r="AD12" s="31">
        <f>'District Raw Data'!AA12</f>
        <v>0</v>
      </c>
      <c r="AE12" s="100">
        <f>'District Raw Data'!AB12</f>
        <v>0</v>
      </c>
      <c r="AF12" s="102">
        <f t="shared" si="7"/>
        <v>3</v>
      </c>
      <c r="AG12" s="31">
        <f>'District Raw Data'!AC12</f>
        <v>3</v>
      </c>
      <c r="AH12" s="31">
        <f>'District Raw Data'!AD12</f>
        <v>3</v>
      </c>
      <c r="AI12" s="100">
        <f>'District Raw Data'!AE12</f>
        <v>1</v>
      </c>
      <c r="AJ12" s="102">
        <f t="shared" si="8"/>
        <v>0</v>
      </c>
      <c r="AK12" s="31" t="str">
        <f>'District Raw Data'!AF12</f>
        <v xml:space="preserve"> </v>
      </c>
      <c r="AL12" s="31" t="str">
        <f t="shared" si="9"/>
        <v>NO</v>
      </c>
      <c r="AM12" s="31" t="str">
        <f>'District Raw Data'!AG12</f>
        <v xml:space="preserve"> </v>
      </c>
      <c r="AN12" s="31" t="str">
        <f t="shared" si="10"/>
        <v>NO</v>
      </c>
      <c r="AO12" s="31" t="str">
        <f>'District Raw Data'!AH12</f>
        <v xml:space="preserve"> </v>
      </c>
      <c r="AP12" s="31" t="str">
        <f t="shared" si="11"/>
        <v>NO</v>
      </c>
      <c r="AQ12" s="31" t="str">
        <f>'District Raw Data'!AI12</f>
        <v>YES</v>
      </c>
      <c r="AR12" s="31" t="str">
        <f t="shared" si="12"/>
        <v>YES</v>
      </c>
      <c r="AS12" s="31" t="str">
        <f>'District Raw Data'!AJ12</f>
        <v xml:space="preserve"> </v>
      </c>
      <c r="AT12" s="31" t="str">
        <f t="shared" si="13"/>
        <v>NO</v>
      </c>
      <c r="AU12" s="31" t="str">
        <f>'District Raw Data'!AK12</f>
        <v/>
      </c>
      <c r="AV12" s="31" t="str">
        <f t="shared" si="14"/>
        <v>NO</v>
      </c>
      <c r="AW12" s="31" t="str">
        <f>'District Raw Data'!AL12</f>
        <v/>
      </c>
      <c r="AX12" s="31" t="str">
        <f t="shared" si="15"/>
        <v>NO</v>
      </c>
    </row>
    <row r="13" spans="1:50">
      <c r="A13" s="31">
        <v>12</v>
      </c>
      <c r="B13" s="31">
        <f>'District Raw Data'!D13</f>
        <v>12</v>
      </c>
      <c r="C13" s="115" t="str">
        <f t="shared" si="16"/>
        <v>12</v>
      </c>
      <c r="D13" s="31" t="str">
        <f>'District Raw Data'!F13</f>
        <v>Mitchell W Lowery</v>
      </c>
      <c r="E13" s="31">
        <f>'District Raw Data'!H13</f>
        <v>4</v>
      </c>
      <c r="F13" s="31">
        <f>'District Raw Data'!I13</f>
        <v>0</v>
      </c>
      <c r="G13" s="31">
        <f>'District Raw Data'!J13</f>
        <v>0</v>
      </c>
      <c r="H13" s="31">
        <f t="shared" si="1"/>
        <v>2</v>
      </c>
      <c r="I13" s="31">
        <f>'District Raw Data'!K13</f>
        <v>18</v>
      </c>
      <c r="J13" s="31">
        <f>'District Raw Data'!L13</f>
        <v>1</v>
      </c>
      <c r="K13" s="100">
        <f>'District Raw Data'!M13</f>
        <v>5.5555555555555552E-2</v>
      </c>
      <c r="L13" s="101">
        <f t="shared" si="2"/>
        <v>17</v>
      </c>
      <c r="M13" s="31">
        <f>'District Raw Data'!N13</f>
        <v>2</v>
      </c>
      <c r="N13" s="31">
        <f>'District Raw Data'!O13</f>
        <v>0</v>
      </c>
      <c r="O13" s="100">
        <f>'District Raw Data'!P13</f>
        <v>0</v>
      </c>
      <c r="P13" s="101">
        <f t="shared" si="3"/>
        <v>2</v>
      </c>
      <c r="Q13" s="31">
        <f>'District Raw Data'!Q13</f>
        <v>4</v>
      </c>
      <c r="R13" s="31">
        <f>'District Raw Data'!R13</f>
        <v>4</v>
      </c>
      <c r="S13" s="100">
        <f>'District Raw Data'!S13</f>
        <v>1</v>
      </c>
      <c r="T13" s="102">
        <f t="shared" si="4"/>
        <v>0</v>
      </c>
      <c r="U13" s="31">
        <f>'District Raw Data'!T13</f>
        <v>4</v>
      </c>
      <c r="V13" s="31">
        <f>'District Raw Data'!U13</f>
        <v>4</v>
      </c>
      <c r="W13" s="100">
        <f>'District Raw Data'!V13</f>
        <v>1</v>
      </c>
      <c r="X13" s="102">
        <f t="shared" si="5"/>
        <v>0</v>
      </c>
      <c r="Y13" s="31">
        <f>'District Raw Data'!W13</f>
        <v>4</v>
      </c>
      <c r="Z13" s="31">
        <f>'District Raw Data'!X13</f>
        <v>4</v>
      </c>
      <c r="AA13" s="100">
        <f>'District Raw Data'!Y13</f>
        <v>1</v>
      </c>
      <c r="AB13" s="102">
        <f t="shared" si="6"/>
        <v>0</v>
      </c>
      <c r="AC13" s="31">
        <f>'District Raw Data'!Z13</f>
        <v>4</v>
      </c>
      <c r="AD13" s="31">
        <f>'District Raw Data'!AA13</f>
        <v>0</v>
      </c>
      <c r="AE13" s="100">
        <f>'District Raw Data'!AB13</f>
        <v>0</v>
      </c>
      <c r="AF13" s="102">
        <f t="shared" si="7"/>
        <v>4</v>
      </c>
      <c r="AG13" s="31">
        <f>'District Raw Data'!AC13</f>
        <v>4</v>
      </c>
      <c r="AH13" s="31">
        <f>'District Raw Data'!AD13</f>
        <v>4</v>
      </c>
      <c r="AI13" s="100">
        <f>'District Raw Data'!AE13</f>
        <v>1</v>
      </c>
      <c r="AJ13" s="102">
        <f t="shared" si="8"/>
        <v>0</v>
      </c>
      <c r="AK13" s="31" t="str">
        <f>'District Raw Data'!AF13</f>
        <v xml:space="preserve"> </v>
      </c>
      <c r="AL13" s="31" t="str">
        <f t="shared" si="9"/>
        <v>NO</v>
      </c>
      <c r="AM13" s="31" t="str">
        <f>'District Raw Data'!AG13</f>
        <v xml:space="preserve"> </v>
      </c>
      <c r="AN13" s="31" t="str">
        <f t="shared" si="10"/>
        <v>NO</v>
      </c>
      <c r="AO13" s="31" t="str">
        <f>'District Raw Data'!AH13</f>
        <v xml:space="preserve"> </v>
      </c>
      <c r="AP13" s="31" t="str">
        <f t="shared" si="11"/>
        <v>NO</v>
      </c>
      <c r="AQ13" s="31" t="str">
        <f>'District Raw Data'!AI13</f>
        <v>YES</v>
      </c>
      <c r="AR13" s="31" t="str">
        <f t="shared" si="12"/>
        <v>YES</v>
      </c>
      <c r="AS13" s="31" t="str">
        <f>'District Raw Data'!AJ13</f>
        <v xml:space="preserve"> </v>
      </c>
      <c r="AT13" s="31" t="str">
        <f t="shared" si="13"/>
        <v>NO</v>
      </c>
      <c r="AU13" s="31" t="str">
        <f>'District Raw Data'!AK13</f>
        <v/>
      </c>
      <c r="AV13" s="31" t="str">
        <f t="shared" si="14"/>
        <v>NO</v>
      </c>
      <c r="AW13" s="31" t="str">
        <f>'District Raw Data'!AL13</f>
        <v/>
      </c>
      <c r="AX13" s="31" t="str">
        <f t="shared" si="15"/>
        <v>NO</v>
      </c>
    </row>
    <row r="14" spans="1:50">
      <c r="A14" s="31">
        <v>13</v>
      </c>
      <c r="B14" s="31">
        <f>'District Raw Data'!D14</f>
        <v>13</v>
      </c>
      <c r="C14" s="115" t="str">
        <f t="shared" si="16"/>
        <v>13</v>
      </c>
      <c r="D14" s="31" t="str">
        <f>'District Raw Data'!F14</f>
        <v>Philip H Tamisiea</v>
      </c>
      <c r="E14" s="31">
        <f>'District Raw Data'!H14</f>
        <v>4</v>
      </c>
      <c r="F14" s="31">
        <f>'District Raw Data'!I14</f>
        <v>0</v>
      </c>
      <c r="G14" s="31">
        <f>'District Raw Data'!J14</f>
        <v>0</v>
      </c>
      <c r="H14" s="31">
        <f t="shared" si="1"/>
        <v>2</v>
      </c>
      <c r="I14" s="31">
        <f>'District Raw Data'!K14</f>
        <v>26</v>
      </c>
      <c r="J14" s="31">
        <f>'District Raw Data'!L14</f>
        <v>1</v>
      </c>
      <c r="K14" s="100">
        <f>'District Raw Data'!M14</f>
        <v>3.8461538461538464E-2</v>
      </c>
      <c r="L14" s="101">
        <f t="shared" si="2"/>
        <v>25</v>
      </c>
      <c r="M14" s="31">
        <f>'District Raw Data'!N14</f>
        <v>2</v>
      </c>
      <c r="N14" s="31">
        <f>'District Raw Data'!O14</f>
        <v>0</v>
      </c>
      <c r="O14" s="100">
        <f>'District Raw Data'!P14</f>
        <v>0</v>
      </c>
      <c r="P14" s="101">
        <f t="shared" si="3"/>
        <v>2</v>
      </c>
      <c r="Q14" s="31">
        <f>'District Raw Data'!Q14</f>
        <v>4</v>
      </c>
      <c r="R14" s="31">
        <f>'District Raw Data'!R14</f>
        <v>4</v>
      </c>
      <c r="S14" s="100">
        <f>'District Raw Data'!S14</f>
        <v>1</v>
      </c>
      <c r="T14" s="102">
        <f t="shared" si="4"/>
        <v>0</v>
      </c>
      <c r="U14" s="31">
        <f>'District Raw Data'!T14</f>
        <v>4</v>
      </c>
      <c r="V14" s="31">
        <f>'District Raw Data'!U14</f>
        <v>4</v>
      </c>
      <c r="W14" s="100">
        <f>'District Raw Data'!V14</f>
        <v>1</v>
      </c>
      <c r="X14" s="102">
        <f t="shared" si="5"/>
        <v>0</v>
      </c>
      <c r="Y14" s="31">
        <f>'District Raw Data'!W14</f>
        <v>4</v>
      </c>
      <c r="Z14" s="31">
        <f>'District Raw Data'!X14</f>
        <v>4</v>
      </c>
      <c r="AA14" s="100">
        <f>'District Raw Data'!Y14</f>
        <v>1</v>
      </c>
      <c r="AB14" s="102">
        <f t="shared" si="6"/>
        <v>0</v>
      </c>
      <c r="AC14" s="31">
        <f>'District Raw Data'!Z14</f>
        <v>4</v>
      </c>
      <c r="AD14" s="31">
        <f>'District Raw Data'!AA14</f>
        <v>0</v>
      </c>
      <c r="AE14" s="100">
        <f>'District Raw Data'!AB14</f>
        <v>0</v>
      </c>
      <c r="AF14" s="102">
        <f t="shared" si="7"/>
        <v>4</v>
      </c>
      <c r="AG14" s="31">
        <f>'District Raw Data'!AC14</f>
        <v>4</v>
      </c>
      <c r="AH14" s="31">
        <f>'District Raw Data'!AD14</f>
        <v>4</v>
      </c>
      <c r="AI14" s="100">
        <f>'District Raw Data'!AE14</f>
        <v>1</v>
      </c>
      <c r="AJ14" s="102">
        <f t="shared" si="8"/>
        <v>0</v>
      </c>
      <c r="AK14" s="31" t="str">
        <f>'District Raw Data'!AF14</f>
        <v xml:space="preserve"> </v>
      </c>
      <c r="AL14" s="31" t="str">
        <f t="shared" si="9"/>
        <v>NO</v>
      </c>
      <c r="AM14" s="31" t="str">
        <f>'District Raw Data'!AG14</f>
        <v xml:space="preserve"> </v>
      </c>
      <c r="AN14" s="31" t="str">
        <f t="shared" si="10"/>
        <v>NO</v>
      </c>
      <c r="AO14" s="31" t="str">
        <f>'District Raw Data'!AH14</f>
        <v xml:space="preserve"> </v>
      </c>
      <c r="AP14" s="31" t="str">
        <f t="shared" si="11"/>
        <v>NO</v>
      </c>
      <c r="AQ14" s="31" t="str">
        <f>'District Raw Data'!AI14</f>
        <v>YES</v>
      </c>
      <c r="AR14" s="31" t="str">
        <f t="shared" si="12"/>
        <v>YES</v>
      </c>
      <c r="AS14" s="31" t="str">
        <f>'District Raw Data'!AJ14</f>
        <v xml:space="preserve"> </v>
      </c>
      <c r="AT14" s="31" t="str">
        <f t="shared" si="13"/>
        <v>NO</v>
      </c>
      <c r="AU14" s="31" t="str">
        <f>'District Raw Data'!AK14</f>
        <v/>
      </c>
      <c r="AV14" s="31" t="str">
        <f t="shared" si="14"/>
        <v>NO</v>
      </c>
      <c r="AW14" s="31" t="str">
        <f>'District Raw Data'!AL14</f>
        <v/>
      </c>
      <c r="AX14" s="31" t="str">
        <f t="shared" si="15"/>
        <v>NO</v>
      </c>
    </row>
    <row r="15" spans="1:50">
      <c r="A15" s="31">
        <v>14</v>
      </c>
      <c r="B15" s="31">
        <f>'District Raw Data'!D15</f>
        <v>14</v>
      </c>
      <c r="C15" s="115" t="str">
        <f t="shared" si="16"/>
        <v>14</v>
      </c>
      <c r="D15" s="31" t="str">
        <f>'District Raw Data'!F15</f>
        <v>Rolland H Dvorak</v>
      </c>
      <c r="E15" s="31">
        <f>'District Raw Data'!H15</f>
        <v>4</v>
      </c>
      <c r="F15" s="31">
        <f>'District Raw Data'!I15</f>
        <v>0</v>
      </c>
      <c r="G15" s="31">
        <f>'District Raw Data'!J15</f>
        <v>0</v>
      </c>
      <c r="H15" s="31">
        <f t="shared" si="1"/>
        <v>2</v>
      </c>
      <c r="I15" s="31">
        <f>'District Raw Data'!K15</f>
        <v>18</v>
      </c>
      <c r="J15" s="31">
        <f>'District Raw Data'!L15</f>
        <v>10</v>
      </c>
      <c r="K15" s="100">
        <f>'District Raw Data'!M15</f>
        <v>0.55555555555555558</v>
      </c>
      <c r="L15" s="101">
        <f t="shared" si="2"/>
        <v>8</v>
      </c>
      <c r="M15" s="31">
        <f>'District Raw Data'!N15</f>
        <v>2</v>
      </c>
      <c r="N15" s="31">
        <f>'District Raw Data'!O15</f>
        <v>0</v>
      </c>
      <c r="O15" s="100">
        <f>'District Raw Data'!P15</f>
        <v>0</v>
      </c>
      <c r="P15" s="101">
        <f t="shared" si="3"/>
        <v>2</v>
      </c>
      <c r="Q15" s="31">
        <f>'District Raw Data'!Q15</f>
        <v>4</v>
      </c>
      <c r="R15" s="31">
        <f>'District Raw Data'!R15</f>
        <v>4</v>
      </c>
      <c r="S15" s="100">
        <f>'District Raw Data'!S15</f>
        <v>1</v>
      </c>
      <c r="T15" s="102">
        <f t="shared" si="4"/>
        <v>0</v>
      </c>
      <c r="U15" s="31">
        <f>'District Raw Data'!T15</f>
        <v>4</v>
      </c>
      <c r="V15" s="31">
        <f>'District Raw Data'!U15</f>
        <v>3</v>
      </c>
      <c r="W15" s="100">
        <f>'District Raw Data'!V15</f>
        <v>0.75</v>
      </c>
      <c r="X15" s="102">
        <f t="shared" si="5"/>
        <v>1</v>
      </c>
      <c r="Y15" s="31">
        <f>'District Raw Data'!W15</f>
        <v>4</v>
      </c>
      <c r="Z15" s="31">
        <f>'District Raw Data'!X15</f>
        <v>3</v>
      </c>
      <c r="AA15" s="100">
        <f>'District Raw Data'!Y15</f>
        <v>0.75</v>
      </c>
      <c r="AB15" s="102">
        <f t="shared" si="6"/>
        <v>1</v>
      </c>
      <c r="AC15" s="31">
        <f>'District Raw Data'!Z15</f>
        <v>4</v>
      </c>
      <c r="AD15" s="31">
        <f>'District Raw Data'!AA15</f>
        <v>0</v>
      </c>
      <c r="AE15" s="100">
        <f>'District Raw Data'!AB15</f>
        <v>0</v>
      </c>
      <c r="AF15" s="102">
        <f t="shared" si="7"/>
        <v>4</v>
      </c>
      <c r="AG15" s="31">
        <f>'District Raw Data'!AC15</f>
        <v>4</v>
      </c>
      <c r="AH15" s="31">
        <f>'District Raw Data'!AD15</f>
        <v>3</v>
      </c>
      <c r="AI15" s="100">
        <f>'District Raw Data'!AE15</f>
        <v>0.75</v>
      </c>
      <c r="AJ15" s="102">
        <f t="shared" si="8"/>
        <v>1</v>
      </c>
      <c r="AK15" s="31" t="str">
        <f>'District Raw Data'!AF15</f>
        <v xml:space="preserve"> </v>
      </c>
      <c r="AL15" s="31" t="str">
        <f t="shared" si="9"/>
        <v>NO</v>
      </c>
      <c r="AM15" s="31" t="str">
        <f>'District Raw Data'!AG15</f>
        <v xml:space="preserve"> </v>
      </c>
      <c r="AN15" s="31" t="str">
        <f t="shared" si="10"/>
        <v>NO</v>
      </c>
      <c r="AO15" s="31" t="str">
        <f>'District Raw Data'!AH15</f>
        <v xml:space="preserve"> </v>
      </c>
      <c r="AP15" s="31" t="str">
        <f t="shared" si="11"/>
        <v>NO</v>
      </c>
      <c r="AQ15" s="31" t="str">
        <f>'District Raw Data'!AI15</f>
        <v>YES</v>
      </c>
      <c r="AR15" s="31" t="str">
        <f t="shared" si="12"/>
        <v>YES</v>
      </c>
      <c r="AS15" s="31" t="str">
        <f>'District Raw Data'!AJ15</f>
        <v xml:space="preserve"> </v>
      </c>
      <c r="AT15" s="31" t="str">
        <f t="shared" si="13"/>
        <v>NO</v>
      </c>
      <c r="AU15" s="31" t="str">
        <f>'District Raw Data'!AK15</f>
        <v/>
      </c>
      <c r="AV15" s="31" t="str">
        <f t="shared" si="14"/>
        <v>NO</v>
      </c>
      <c r="AW15" s="31" t="str">
        <f>'District Raw Data'!AL15</f>
        <v/>
      </c>
      <c r="AX15" s="31" t="str">
        <f t="shared" si="15"/>
        <v>NO</v>
      </c>
    </row>
    <row r="16" spans="1:50">
      <c r="A16" s="31">
        <v>15</v>
      </c>
      <c r="B16" s="31">
        <f>'District Raw Data'!D16</f>
        <v>15</v>
      </c>
      <c r="C16" s="115" t="str">
        <f t="shared" si="16"/>
        <v>15</v>
      </c>
      <c r="D16" s="31" t="str">
        <f>'District Raw Data'!F16</f>
        <v>Donald L Hypse</v>
      </c>
      <c r="E16" s="31">
        <f>'District Raw Data'!H16</f>
        <v>5</v>
      </c>
      <c r="F16" s="31">
        <f>'District Raw Data'!I16</f>
        <v>0</v>
      </c>
      <c r="G16" s="31">
        <f>'District Raw Data'!J16</f>
        <v>0</v>
      </c>
      <c r="H16" s="31">
        <f t="shared" si="1"/>
        <v>2</v>
      </c>
      <c r="I16" s="31">
        <f>'District Raw Data'!K16</f>
        <v>26</v>
      </c>
      <c r="J16" s="31">
        <f>'District Raw Data'!L16</f>
        <v>0</v>
      </c>
      <c r="K16" s="100">
        <f>'District Raw Data'!M16</f>
        <v>0</v>
      </c>
      <c r="L16" s="101">
        <f t="shared" si="2"/>
        <v>26</v>
      </c>
      <c r="M16" s="31">
        <f>'District Raw Data'!N16</f>
        <v>3</v>
      </c>
      <c r="N16" s="31">
        <f>'District Raw Data'!O16</f>
        <v>0</v>
      </c>
      <c r="O16" s="100">
        <f>'District Raw Data'!P16</f>
        <v>0</v>
      </c>
      <c r="P16" s="101">
        <f t="shared" si="3"/>
        <v>3</v>
      </c>
      <c r="Q16" s="31">
        <f>'District Raw Data'!Q16</f>
        <v>5</v>
      </c>
      <c r="R16" s="31">
        <f>'District Raw Data'!R16</f>
        <v>5</v>
      </c>
      <c r="S16" s="100">
        <f>'District Raw Data'!S16</f>
        <v>1</v>
      </c>
      <c r="T16" s="102">
        <f t="shared" si="4"/>
        <v>0</v>
      </c>
      <c r="U16" s="31">
        <f>'District Raw Data'!T16</f>
        <v>5</v>
      </c>
      <c r="V16" s="31">
        <f>'District Raw Data'!U16</f>
        <v>4</v>
      </c>
      <c r="W16" s="100">
        <f>'District Raw Data'!V16</f>
        <v>0.8</v>
      </c>
      <c r="X16" s="102">
        <f t="shared" si="5"/>
        <v>1</v>
      </c>
      <c r="Y16" s="31">
        <f>'District Raw Data'!W16</f>
        <v>5</v>
      </c>
      <c r="Z16" s="31">
        <f>'District Raw Data'!X16</f>
        <v>3</v>
      </c>
      <c r="AA16" s="100">
        <f>'District Raw Data'!Y16</f>
        <v>0.6</v>
      </c>
      <c r="AB16" s="102">
        <f t="shared" si="6"/>
        <v>2</v>
      </c>
      <c r="AC16" s="31">
        <f>'District Raw Data'!Z16</f>
        <v>5</v>
      </c>
      <c r="AD16" s="31">
        <f>'District Raw Data'!AA16</f>
        <v>0</v>
      </c>
      <c r="AE16" s="100">
        <f>'District Raw Data'!AB16</f>
        <v>0</v>
      </c>
      <c r="AF16" s="102">
        <f t="shared" si="7"/>
        <v>5</v>
      </c>
      <c r="AG16" s="31">
        <f>'District Raw Data'!AC16</f>
        <v>5</v>
      </c>
      <c r="AH16" s="31">
        <f>'District Raw Data'!AD16</f>
        <v>2</v>
      </c>
      <c r="AI16" s="100">
        <f>'District Raw Data'!AE16</f>
        <v>0.4</v>
      </c>
      <c r="AJ16" s="102">
        <f t="shared" si="8"/>
        <v>3</v>
      </c>
      <c r="AK16" s="31" t="str">
        <f>'District Raw Data'!AF16</f>
        <v xml:space="preserve"> </v>
      </c>
      <c r="AL16" s="31" t="str">
        <f t="shared" si="9"/>
        <v>NO</v>
      </c>
      <c r="AM16" s="31" t="str">
        <f>'District Raw Data'!AG16</f>
        <v xml:space="preserve"> </v>
      </c>
      <c r="AN16" s="31" t="str">
        <f t="shared" si="10"/>
        <v>NO</v>
      </c>
      <c r="AO16" s="31" t="str">
        <f>'District Raw Data'!AH16</f>
        <v xml:space="preserve"> </v>
      </c>
      <c r="AP16" s="31" t="str">
        <f t="shared" si="11"/>
        <v>NO</v>
      </c>
      <c r="AQ16" s="31" t="str">
        <f>'District Raw Data'!AI16</f>
        <v>YES</v>
      </c>
      <c r="AR16" s="31" t="str">
        <f t="shared" si="12"/>
        <v>YES</v>
      </c>
      <c r="AS16" s="31" t="str">
        <f>'District Raw Data'!AJ16</f>
        <v xml:space="preserve"> </v>
      </c>
      <c r="AT16" s="31" t="str">
        <f t="shared" si="13"/>
        <v>NO</v>
      </c>
      <c r="AU16" s="31" t="str">
        <f>'District Raw Data'!AK16</f>
        <v/>
      </c>
      <c r="AV16" s="31" t="str">
        <f t="shared" si="14"/>
        <v>NO</v>
      </c>
      <c r="AW16" s="31" t="str">
        <f>'District Raw Data'!AL16</f>
        <v/>
      </c>
      <c r="AX16" s="31" t="str">
        <f t="shared" si="15"/>
        <v>NO</v>
      </c>
    </row>
    <row r="17" spans="1:50">
      <c r="A17" s="31">
        <v>16</v>
      </c>
      <c r="B17" s="31">
        <f>'District Raw Data'!D17</f>
        <v>16</v>
      </c>
      <c r="C17" s="115" t="str">
        <f t="shared" si="16"/>
        <v>16</v>
      </c>
      <c r="D17" s="31" t="str">
        <f>'District Raw Data'!F17</f>
        <v>Keith C Goeden</v>
      </c>
      <c r="E17" s="31">
        <f>'District Raw Data'!H17</f>
        <v>4</v>
      </c>
      <c r="F17" s="31">
        <f>'District Raw Data'!I17</f>
        <v>0</v>
      </c>
      <c r="G17" s="31">
        <f>'District Raw Data'!J17</f>
        <v>0</v>
      </c>
      <c r="H17" s="31">
        <f t="shared" si="1"/>
        <v>2</v>
      </c>
      <c r="I17" s="31">
        <f>'District Raw Data'!K17</f>
        <v>22</v>
      </c>
      <c r="J17" s="31">
        <f>'District Raw Data'!L17</f>
        <v>1</v>
      </c>
      <c r="K17" s="100">
        <f>'District Raw Data'!M17</f>
        <v>4.5454545454545456E-2</v>
      </c>
      <c r="L17" s="101">
        <f t="shared" si="2"/>
        <v>21</v>
      </c>
      <c r="M17" s="31">
        <f>'District Raw Data'!N17</f>
        <v>2</v>
      </c>
      <c r="N17" s="31">
        <f>'District Raw Data'!O17</f>
        <v>0</v>
      </c>
      <c r="O17" s="100">
        <f>'District Raw Data'!P17</f>
        <v>0</v>
      </c>
      <c r="P17" s="101">
        <f t="shared" si="3"/>
        <v>2</v>
      </c>
      <c r="Q17" s="31">
        <f>'District Raw Data'!Q17</f>
        <v>4</v>
      </c>
      <c r="R17" s="31">
        <f>'District Raw Data'!R17</f>
        <v>4</v>
      </c>
      <c r="S17" s="100">
        <f>'District Raw Data'!S17</f>
        <v>1</v>
      </c>
      <c r="T17" s="102">
        <f t="shared" si="4"/>
        <v>0</v>
      </c>
      <c r="U17" s="31">
        <f>'District Raw Data'!T17</f>
        <v>4</v>
      </c>
      <c r="V17" s="31">
        <f>'District Raw Data'!U17</f>
        <v>4</v>
      </c>
      <c r="W17" s="100">
        <f>'District Raw Data'!V17</f>
        <v>1</v>
      </c>
      <c r="X17" s="102">
        <f t="shared" si="5"/>
        <v>0</v>
      </c>
      <c r="Y17" s="31">
        <f>'District Raw Data'!W17</f>
        <v>4</v>
      </c>
      <c r="Z17" s="31">
        <f>'District Raw Data'!X17</f>
        <v>3</v>
      </c>
      <c r="AA17" s="100">
        <f>'District Raw Data'!Y17</f>
        <v>0.75</v>
      </c>
      <c r="AB17" s="102">
        <f t="shared" si="6"/>
        <v>1</v>
      </c>
      <c r="AC17" s="31">
        <f>'District Raw Data'!Z17</f>
        <v>4</v>
      </c>
      <c r="AD17" s="31">
        <f>'District Raw Data'!AA17</f>
        <v>0</v>
      </c>
      <c r="AE17" s="100">
        <f>'District Raw Data'!AB17</f>
        <v>0</v>
      </c>
      <c r="AF17" s="102">
        <f t="shared" si="7"/>
        <v>4</v>
      </c>
      <c r="AG17" s="31">
        <f>'District Raw Data'!AC17</f>
        <v>4</v>
      </c>
      <c r="AH17" s="31">
        <f>'District Raw Data'!AD17</f>
        <v>3</v>
      </c>
      <c r="AI17" s="100">
        <f>'District Raw Data'!AE17</f>
        <v>0.75</v>
      </c>
      <c r="AJ17" s="102">
        <f t="shared" si="8"/>
        <v>1</v>
      </c>
      <c r="AK17" s="31" t="str">
        <f>'District Raw Data'!AF17</f>
        <v xml:space="preserve"> </v>
      </c>
      <c r="AL17" s="31" t="str">
        <f t="shared" si="9"/>
        <v>NO</v>
      </c>
      <c r="AM17" s="31" t="str">
        <f>'District Raw Data'!AG17</f>
        <v xml:space="preserve"> </v>
      </c>
      <c r="AN17" s="31" t="str">
        <f t="shared" si="10"/>
        <v>NO</v>
      </c>
      <c r="AO17" s="31" t="str">
        <f>'District Raw Data'!AH17</f>
        <v xml:space="preserve"> </v>
      </c>
      <c r="AP17" s="31" t="str">
        <f t="shared" si="11"/>
        <v>NO</v>
      </c>
      <c r="AQ17" s="31" t="str">
        <f>'District Raw Data'!AI17</f>
        <v>YES</v>
      </c>
      <c r="AR17" s="31" t="str">
        <f t="shared" si="12"/>
        <v>YES</v>
      </c>
      <c r="AS17" s="31" t="str">
        <f>'District Raw Data'!AJ17</f>
        <v xml:space="preserve"> </v>
      </c>
      <c r="AT17" s="31" t="str">
        <f t="shared" si="13"/>
        <v>NO</v>
      </c>
      <c r="AU17" s="31" t="str">
        <f>'District Raw Data'!AK17</f>
        <v/>
      </c>
      <c r="AV17" s="31" t="str">
        <f t="shared" si="14"/>
        <v>NO</v>
      </c>
      <c r="AW17" s="31" t="str">
        <f>'District Raw Data'!AL17</f>
        <v/>
      </c>
      <c r="AX17" s="31" t="str">
        <f t="shared" si="15"/>
        <v>NO</v>
      </c>
    </row>
    <row r="18" spans="1:50">
      <c r="A18" s="31">
        <v>17</v>
      </c>
      <c r="B18" s="31">
        <f>'District Raw Data'!D18</f>
        <v>17</v>
      </c>
      <c r="C18" s="115" t="str">
        <f t="shared" si="16"/>
        <v>17</v>
      </c>
      <c r="D18" s="31" t="str">
        <f>'District Raw Data'!F18</f>
        <v>Stanley M Johnson</v>
      </c>
      <c r="E18" s="31">
        <f>'District Raw Data'!H18</f>
        <v>4</v>
      </c>
      <c r="F18" s="31">
        <f>'District Raw Data'!I18</f>
        <v>0</v>
      </c>
      <c r="G18" s="31">
        <f>'District Raw Data'!J18</f>
        <v>0</v>
      </c>
      <c r="H18" s="31">
        <f t="shared" si="1"/>
        <v>2</v>
      </c>
      <c r="I18" s="31">
        <f>'District Raw Data'!K18</f>
        <v>21</v>
      </c>
      <c r="J18" s="31">
        <f>'District Raw Data'!L18</f>
        <v>2</v>
      </c>
      <c r="K18" s="100">
        <f>'District Raw Data'!M18</f>
        <v>9.5238095238095233E-2</v>
      </c>
      <c r="L18" s="101">
        <f t="shared" si="2"/>
        <v>19</v>
      </c>
      <c r="M18" s="31">
        <f>'District Raw Data'!N18</f>
        <v>2</v>
      </c>
      <c r="N18" s="31">
        <f>'District Raw Data'!O18</f>
        <v>0</v>
      </c>
      <c r="O18" s="100">
        <f>'District Raw Data'!P18</f>
        <v>0</v>
      </c>
      <c r="P18" s="101">
        <f t="shared" si="3"/>
        <v>2</v>
      </c>
      <c r="Q18" s="31">
        <f>'District Raw Data'!Q18</f>
        <v>4</v>
      </c>
      <c r="R18" s="31">
        <f>'District Raw Data'!R18</f>
        <v>3</v>
      </c>
      <c r="S18" s="100">
        <f>'District Raw Data'!S18</f>
        <v>0.75</v>
      </c>
      <c r="T18" s="102">
        <f t="shared" si="4"/>
        <v>1</v>
      </c>
      <c r="U18" s="31">
        <f>'District Raw Data'!T18</f>
        <v>4</v>
      </c>
      <c r="V18" s="31">
        <f>'District Raw Data'!U18</f>
        <v>4</v>
      </c>
      <c r="W18" s="100">
        <f>'District Raw Data'!V18</f>
        <v>1</v>
      </c>
      <c r="X18" s="102">
        <f t="shared" si="5"/>
        <v>0</v>
      </c>
      <c r="Y18" s="31">
        <f>'District Raw Data'!W18</f>
        <v>4</v>
      </c>
      <c r="Z18" s="31">
        <f>'District Raw Data'!X18</f>
        <v>4</v>
      </c>
      <c r="AA18" s="100">
        <f>'District Raw Data'!Y18</f>
        <v>1</v>
      </c>
      <c r="AB18" s="102">
        <f t="shared" si="6"/>
        <v>0</v>
      </c>
      <c r="AC18" s="31">
        <f>'District Raw Data'!Z18</f>
        <v>4</v>
      </c>
      <c r="AD18" s="31">
        <f>'District Raw Data'!AA18</f>
        <v>0</v>
      </c>
      <c r="AE18" s="100">
        <f>'District Raw Data'!AB18</f>
        <v>0</v>
      </c>
      <c r="AF18" s="102">
        <f t="shared" si="7"/>
        <v>4</v>
      </c>
      <c r="AG18" s="31">
        <f>'District Raw Data'!AC18</f>
        <v>4</v>
      </c>
      <c r="AH18" s="31">
        <f>'District Raw Data'!AD18</f>
        <v>4</v>
      </c>
      <c r="AI18" s="100">
        <f>'District Raw Data'!AE18</f>
        <v>1</v>
      </c>
      <c r="AJ18" s="102">
        <f t="shared" si="8"/>
        <v>0</v>
      </c>
      <c r="AK18" s="31" t="str">
        <f>'District Raw Data'!AF18</f>
        <v xml:space="preserve"> </v>
      </c>
      <c r="AL18" s="31" t="str">
        <f t="shared" si="9"/>
        <v>NO</v>
      </c>
      <c r="AM18" s="31" t="str">
        <f>'District Raw Data'!AG18</f>
        <v xml:space="preserve"> </v>
      </c>
      <c r="AN18" s="31" t="str">
        <f t="shared" si="10"/>
        <v>NO</v>
      </c>
      <c r="AO18" s="31" t="str">
        <f>'District Raw Data'!AH18</f>
        <v xml:space="preserve"> </v>
      </c>
      <c r="AP18" s="31" t="str">
        <f t="shared" si="11"/>
        <v>NO</v>
      </c>
      <c r="AQ18" s="31" t="str">
        <f>'District Raw Data'!AI18</f>
        <v xml:space="preserve"> </v>
      </c>
      <c r="AR18" s="31" t="str">
        <f t="shared" si="12"/>
        <v>NO</v>
      </c>
      <c r="AS18" s="31" t="str">
        <f>'District Raw Data'!AJ18</f>
        <v xml:space="preserve"> </v>
      </c>
      <c r="AT18" s="31" t="str">
        <f t="shared" si="13"/>
        <v>NO</v>
      </c>
      <c r="AU18" s="31" t="str">
        <f>'District Raw Data'!AK18</f>
        <v/>
      </c>
      <c r="AV18" s="31" t="str">
        <f t="shared" si="14"/>
        <v>NO</v>
      </c>
      <c r="AW18" s="31" t="str">
        <f>'District Raw Data'!AL18</f>
        <v/>
      </c>
      <c r="AX18" s="31" t="str">
        <f t="shared" si="15"/>
        <v>NO</v>
      </c>
    </row>
    <row r="19" spans="1:50">
      <c r="A19" s="31">
        <v>18</v>
      </c>
      <c r="B19" s="31">
        <f>'District Raw Data'!D19</f>
        <v>18</v>
      </c>
      <c r="C19" s="115" t="str">
        <f t="shared" si="16"/>
        <v>18</v>
      </c>
      <c r="D19" s="31" t="str">
        <f>'District Raw Data'!F19</f>
        <v>Gary J Hoefer</v>
      </c>
      <c r="E19" s="31">
        <f>'District Raw Data'!H19</f>
        <v>4</v>
      </c>
      <c r="F19" s="31">
        <f>'District Raw Data'!I19</f>
        <v>0</v>
      </c>
      <c r="G19" s="31">
        <f>'District Raw Data'!J19</f>
        <v>0</v>
      </c>
      <c r="H19" s="31">
        <f t="shared" si="1"/>
        <v>2</v>
      </c>
      <c r="I19" s="31">
        <f>'District Raw Data'!K19</f>
        <v>27</v>
      </c>
      <c r="J19" s="31">
        <f>'District Raw Data'!L19</f>
        <v>4</v>
      </c>
      <c r="K19" s="100">
        <f>'District Raw Data'!M19</f>
        <v>0.14814814814814814</v>
      </c>
      <c r="L19" s="101">
        <f t="shared" si="2"/>
        <v>23</v>
      </c>
      <c r="M19" s="31">
        <f>'District Raw Data'!N19</f>
        <v>2</v>
      </c>
      <c r="N19" s="31">
        <f>'District Raw Data'!O19</f>
        <v>0</v>
      </c>
      <c r="O19" s="100">
        <f>'District Raw Data'!P19</f>
        <v>0</v>
      </c>
      <c r="P19" s="101">
        <f t="shared" si="3"/>
        <v>2</v>
      </c>
      <c r="Q19" s="31">
        <f>'District Raw Data'!Q19</f>
        <v>4</v>
      </c>
      <c r="R19" s="31">
        <f>'District Raw Data'!R19</f>
        <v>4</v>
      </c>
      <c r="S19" s="100">
        <f>'District Raw Data'!S19</f>
        <v>1</v>
      </c>
      <c r="T19" s="102">
        <f t="shared" si="4"/>
        <v>0</v>
      </c>
      <c r="U19" s="31">
        <f>'District Raw Data'!T19</f>
        <v>4</v>
      </c>
      <c r="V19" s="31">
        <f>'District Raw Data'!U19</f>
        <v>3</v>
      </c>
      <c r="W19" s="100">
        <f>'District Raw Data'!V19</f>
        <v>0.75</v>
      </c>
      <c r="X19" s="102">
        <f t="shared" si="5"/>
        <v>1</v>
      </c>
      <c r="Y19" s="31">
        <f>'District Raw Data'!W19</f>
        <v>4</v>
      </c>
      <c r="Z19" s="31">
        <f>'District Raw Data'!X19</f>
        <v>3</v>
      </c>
      <c r="AA19" s="100">
        <f>'District Raw Data'!Y19</f>
        <v>0.75</v>
      </c>
      <c r="AB19" s="102">
        <f t="shared" si="6"/>
        <v>1</v>
      </c>
      <c r="AC19" s="31">
        <f>'District Raw Data'!Z19</f>
        <v>4</v>
      </c>
      <c r="AD19" s="31">
        <f>'District Raw Data'!AA19</f>
        <v>0</v>
      </c>
      <c r="AE19" s="100">
        <f>'District Raw Data'!AB19</f>
        <v>0</v>
      </c>
      <c r="AF19" s="102">
        <f t="shared" si="7"/>
        <v>4</v>
      </c>
      <c r="AG19" s="31">
        <f>'District Raw Data'!AC19</f>
        <v>4</v>
      </c>
      <c r="AH19" s="31">
        <f>'District Raw Data'!AD19</f>
        <v>2</v>
      </c>
      <c r="AI19" s="100">
        <f>'District Raw Data'!AE19</f>
        <v>0.5</v>
      </c>
      <c r="AJ19" s="102">
        <f t="shared" si="8"/>
        <v>2</v>
      </c>
      <c r="AK19" s="31" t="str">
        <f>'District Raw Data'!AF19</f>
        <v xml:space="preserve"> </v>
      </c>
      <c r="AL19" s="31" t="str">
        <f t="shared" si="9"/>
        <v>NO</v>
      </c>
      <c r="AM19" s="31" t="str">
        <f>'District Raw Data'!AG19</f>
        <v xml:space="preserve"> </v>
      </c>
      <c r="AN19" s="31" t="str">
        <f t="shared" si="10"/>
        <v>NO</v>
      </c>
      <c r="AO19" s="31" t="str">
        <f>'District Raw Data'!AH19</f>
        <v xml:space="preserve"> </v>
      </c>
      <c r="AP19" s="31" t="str">
        <f t="shared" si="11"/>
        <v>NO</v>
      </c>
      <c r="AQ19" s="31" t="str">
        <f>'District Raw Data'!AI19</f>
        <v>YES</v>
      </c>
      <c r="AR19" s="31" t="str">
        <f t="shared" si="12"/>
        <v>YES</v>
      </c>
      <c r="AS19" s="31" t="str">
        <f>'District Raw Data'!AJ19</f>
        <v xml:space="preserve"> </v>
      </c>
      <c r="AT19" s="31" t="str">
        <f t="shared" si="13"/>
        <v>NO</v>
      </c>
      <c r="AU19" s="31" t="str">
        <f>'District Raw Data'!AK19</f>
        <v/>
      </c>
      <c r="AV19" s="31" t="str">
        <f t="shared" si="14"/>
        <v>NO</v>
      </c>
      <c r="AW19" s="31" t="str">
        <f>'District Raw Data'!AL19</f>
        <v/>
      </c>
      <c r="AX19" s="31" t="str">
        <f t="shared" si="15"/>
        <v>NO</v>
      </c>
    </row>
    <row r="20" spans="1:50">
      <c r="A20" s="31">
        <v>19</v>
      </c>
      <c r="B20" s="31">
        <f>'District Raw Data'!D20</f>
        <v>19</v>
      </c>
      <c r="C20" s="115" t="str">
        <f t="shared" si="16"/>
        <v>19</v>
      </c>
      <c r="D20" s="31" t="str">
        <f>'District Raw Data'!F20</f>
        <v>D Gregory Jochum</v>
      </c>
      <c r="E20" s="31">
        <f>'District Raw Data'!H20</f>
        <v>4</v>
      </c>
      <c r="F20" s="31">
        <f>'District Raw Data'!I20</f>
        <v>0</v>
      </c>
      <c r="G20" s="31">
        <f>'District Raw Data'!J20</f>
        <v>0</v>
      </c>
      <c r="H20" s="31">
        <f t="shared" si="1"/>
        <v>2</v>
      </c>
      <c r="I20" s="31">
        <f>'District Raw Data'!K20</f>
        <v>40</v>
      </c>
      <c r="J20" s="31">
        <f>'District Raw Data'!L20</f>
        <v>1</v>
      </c>
      <c r="K20" s="100">
        <f>'District Raw Data'!M20</f>
        <v>2.5000000000000001E-2</v>
      </c>
      <c r="L20" s="101">
        <f t="shared" si="2"/>
        <v>39</v>
      </c>
      <c r="M20" s="31">
        <f>'District Raw Data'!N20</f>
        <v>2</v>
      </c>
      <c r="N20" s="31">
        <f>'District Raw Data'!O20</f>
        <v>0</v>
      </c>
      <c r="O20" s="100">
        <f>'District Raw Data'!P20</f>
        <v>0</v>
      </c>
      <c r="P20" s="101">
        <f t="shared" si="3"/>
        <v>2</v>
      </c>
      <c r="Q20" s="31">
        <f>'District Raw Data'!Q20</f>
        <v>4</v>
      </c>
      <c r="R20" s="31">
        <f>'District Raw Data'!R20</f>
        <v>4</v>
      </c>
      <c r="S20" s="100">
        <f>'District Raw Data'!S20</f>
        <v>1</v>
      </c>
      <c r="T20" s="102">
        <f t="shared" si="4"/>
        <v>0</v>
      </c>
      <c r="U20" s="31">
        <f>'District Raw Data'!T20</f>
        <v>4</v>
      </c>
      <c r="V20" s="31">
        <f>'District Raw Data'!U20</f>
        <v>4</v>
      </c>
      <c r="W20" s="100">
        <f>'District Raw Data'!V20</f>
        <v>1</v>
      </c>
      <c r="X20" s="102">
        <f t="shared" si="5"/>
        <v>0</v>
      </c>
      <c r="Y20" s="31">
        <f>'District Raw Data'!W20</f>
        <v>4</v>
      </c>
      <c r="Z20" s="31">
        <f>'District Raw Data'!X20</f>
        <v>4</v>
      </c>
      <c r="AA20" s="100">
        <f>'District Raw Data'!Y20</f>
        <v>1</v>
      </c>
      <c r="AB20" s="102">
        <f t="shared" si="6"/>
        <v>0</v>
      </c>
      <c r="AC20" s="31">
        <f>'District Raw Data'!Z20</f>
        <v>4</v>
      </c>
      <c r="AD20" s="31">
        <f>'District Raw Data'!AA20</f>
        <v>0</v>
      </c>
      <c r="AE20" s="100">
        <f>'District Raw Data'!AB20</f>
        <v>0</v>
      </c>
      <c r="AF20" s="102">
        <f t="shared" si="7"/>
        <v>4</v>
      </c>
      <c r="AG20" s="31">
        <f>'District Raw Data'!AC20</f>
        <v>4</v>
      </c>
      <c r="AH20" s="31">
        <f>'District Raw Data'!AD20</f>
        <v>4</v>
      </c>
      <c r="AI20" s="100">
        <f>'District Raw Data'!AE20</f>
        <v>1</v>
      </c>
      <c r="AJ20" s="102">
        <f t="shared" si="8"/>
        <v>0</v>
      </c>
      <c r="AK20" s="31" t="str">
        <f>'District Raw Data'!AF20</f>
        <v xml:space="preserve"> </v>
      </c>
      <c r="AL20" s="31" t="str">
        <f t="shared" si="9"/>
        <v>NO</v>
      </c>
      <c r="AM20" s="31" t="str">
        <f>'District Raw Data'!AG20</f>
        <v xml:space="preserve"> </v>
      </c>
      <c r="AN20" s="31" t="str">
        <f t="shared" si="10"/>
        <v>NO</v>
      </c>
      <c r="AO20" s="31" t="str">
        <f>'District Raw Data'!AH20</f>
        <v xml:space="preserve"> </v>
      </c>
      <c r="AP20" s="31" t="str">
        <f t="shared" si="11"/>
        <v>NO</v>
      </c>
      <c r="AQ20" s="31" t="str">
        <f>'District Raw Data'!AI20</f>
        <v>YES</v>
      </c>
      <c r="AR20" s="31" t="str">
        <f t="shared" si="12"/>
        <v>YES</v>
      </c>
      <c r="AS20" s="31" t="str">
        <f>'District Raw Data'!AJ20</f>
        <v xml:space="preserve"> </v>
      </c>
      <c r="AT20" s="31" t="str">
        <f t="shared" si="13"/>
        <v>NO</v>
      </c>
      <c r="AU20" s="31" t="str">
        <f>'District Raw Data'!AK20</f>
        <v/>
      </c>
      <c r="AV20" s="31" t="str">
        <f t="shared" si="14"/>
        <v>NO</v>
      </c>
      <c r="AW20" s="31" t="str">
        <f>'District Raw Data'!AL20</f>
        <v/>
      </c>
      <c r="AX20" s="31" t="str">
        <f t="shared" si="15"/>
        <v>NO</v>
      </c>
    </row>
    <row r="21" spans="1:50">
      <c r="A21" s="31">
        <v>20</v>
      </c>
      <c r="B21" s="31">
        <f>'District Raw Data'!D21</f>
        <v>20</v>
      </c>
      <c r="C21" s="115" t="str">
        <f t="shared" si="16"/>
        <v>20</v>
      </c>
      <c r="D21" s="31" t="str">
        <f>'District Raw Data'!F21</f>
        <v>Michael K Schaeffer</v>
      </c>
      <c r="E21" s="31">
        <f>'District Raw Data'!H21</f>
        <v>4</v>
      </c>
      <c r="F21" s="31">
        <f>'District Raw Data'!I21</f>
        <v>0</v>
      </c>
      <c r="G21" s="31">
        <f>'District Raw Data'!J21</f>
        <v>0</v>
      </c>
      <c r="H21" s="31">
        <f t="shared" si="1"/>
        <v>2</v>
      </c>
      <c r="I21" s="31">
        <f>'District Raw Data'!K21</f>
        <v>18</v>
      </c>
      <c r="J21" s="31">
        <f>'District Raw Data'!L21</f>
        <v>0</v>
      </c>
      <c r="K21" s="100">
        <f>'District Raw Data'!M21</f>
        <v>0</v>
      </c>
      <c r="L21" s="101">
        <f t="shared" si="2"/>
        <v>18</v>
      </c>
      <c r="M21" s="31">
        <f>'District Raw Data'!N21</f>
        <v>2</v>
      </c>
      <c r="N21" s="31">
        <f>'District Raw Data'!O21</f>
        <v>0</v>
      </c>
      <c r="O21" s="100">
        <f>'District Raw Data'!P21</f>
        <v>0</v>
      </c>
      <c r="P21" s="101">
        <f t="shared" si="3"/>
        <v>2</v>
      </c>
      <c r="Q21" s="31">
        <f>'District Raw Data'!Q21</f>
        <v>4</v>
      </c>
      <c r="R21" s="31">
        <f>'District Raw Data'!R21</f>
        <v>4</v>
      </c>
      <c r="S21" s="100">
        <f>'District Raw Data'!S21</f>
        <v>1</v>
      </c>
      <c r="T21" s="102">
        <f t="shared" si="4"/>
        <v>0</v>
      </c>
      <c r="U21" s="31">
        <f>'District Raw Data'!T21</f>
        <v>4</v>
      </c>
      <c r="V21" s="31">
        <f>'District Raw Data'!U21</f>
        <v>1</v>
      </c>
      <c r="W21" s="100">
        <f>'District Raw Data'!V21</f>
        <v>0.25</v>
      </c>
      <c r="X21" s="102">
        <f t="shared" si="5"/>
        <v>3</v>
      </c>
      <c r="Y21" s="31">
        <f>'District Raw Data'!W21</f>
        <v>4</v>
      </c>
      <c r="Z21" s="31">
        <f>'District Raw Data'!X21</f>
        <v>1</v>
      </c>
      <c r="AA21" s="100">
        <f>'District Raw Data'!Y21</f>
        <v>0.25</v>
      </c>
      <c r="AB21" s="102">
        <f t="shared" si="6"/>
        <v>3</v>
      </c>
      <c r="AC21" s="31">
        <f>'District Raw Data'!Z21</f>
        <v>4</v>
      </c>
      <c r="AD21" s="31">
        <f>'District Raw Data'!AA21</f>
        <v>0</v>
      </c>
      <c r="AE21" s="100">
        <f>'District Raw Data'!AB21</f>
        <v>0</v>
      </c>
      <c r="AF21" s="102">
        <f t="shared" si="7"/>
        <v>4</v>
      </c>
      <c r="AG21" s="31">
        <f>'District Raw Data'!AC21</f>
        <v>4</v>
      </c>
      <c r="AH21" s="31">
        <f>'District Raw Data'!AD21</f>
        <v>2</v>
      </c>
      <c r="AI21" s="100">
        <f>'District Raw Data'!AE21</f>
        <v>0.5</v>
      </c>
      <c r="AJ21" s="102">
        <f t="shared" si="8"/>
        <v>2</v>
      </c>
      <c r="AK21" s="31" t="str">
        <f>'District Raw Data'!AF21</f>
        <v xml:space="preserve"> </v>
      </c>
      <c r="AL21" s="31" t="str">
        <f t="shared" si="9"/>
        <v>NO</v>
      </c>
      <c r="AM21" s="31" t="str">
        <f>'District Raw Data'!AG21</f>
        <v xml:space="preserve"> </v>
      </c>
      <c r="AN21" s="31" t="str">
        <f t="shared" si="10"/>
        <v>NO</v>
      </c>
      <c r="AO21" s="31" t="str">
        <f>'District Raw Data'!AH21</f>
        <v xml:space="preserve"> </v>
      </c>
      <c r="AP21" s="31" t="str">
        <f t="shared" si="11"/>
        <v>NO</v>
      </c>
      <c r="AQ21" s="31" t="str">
        <f>'District Raw Data'!AI21</f>
        <v>YES</v>
      </c>
      <c r="AR21" s="31" t="str">
        <f t="shared" si="12"/>
        <v>YES</v>
      </c>
      <c r="AS21" s="31" t="str">
        <f>'District Raw Data'!AJ21</f>
        <v xml:space="preserve"> </v>
      </c>
      <c r="AT21" s="31" t="str">
        <f t="shared" si="13"/>
        <v>NO</v>
      </c>
      <c r="AU21" s="31" t="str">
        <f>'District Raw Data'!AK21</f>
        <v/>
      </c>
      <c r="AV21" s="31" t="str">
        <f t="shared" si="14"/>
        <v>NO</v>
      </c>
      <c r="AW21" s="31" t="str">
        <f>'District Raw Data'!AL21</f>
        <v/>
      </c>
      <c r="AX21" s="31" t="str">
        <f t="shared" si="15"/>
        <v>NO</v>
      </c>
    </row>
    <row r="22" spans="1:50">
      <c r="A22" s="31">
        <v>21</v>
      </c>
      <c r="B22" s="31">
        <f>'District Raw Data'!D22</f>
        <v>21</v>
      </c>
      <c r="C22" s="115" t="str">
        <f t="shared" si="16"/>
        <v>21</v>
      </c>
      <c r="D22" s="31" t="str">
        <f>'District Raw Data'!F22</f>
        <v>Allan D Rolf</v>
      </c>
      <c r="E22" s="31">
        <f>'District Raw Data'!H22</f>
        <v>3</v>
      </c>
      <c r="F22" s="31">
        <f>'District Raw Data'!I22</f>
        <v>0</v>
      </c>
      <c r="G22" s="31">
        <f>'District Raw Data'!J22</f>
        <v>0</v>
      </c>
      <c r="H22" s="31">
        <f t="shared" si="1"/>
        <v>2</v>
      </c>
      <c r="I22" s="31">
        <f>'District Raw Data'!K22</f>
        <v>21</v>
      </c>
      <c r="J22" s="31">
        <f>'District Raw Data'!L22</f>
        <v>0</v>
      </c>
      <c r="K22" s="100">
        <f>'District Raw Data'!M22</f>
        <v>0</v>
      </c>
      <c r="L22" s="101">
        <f t="shared" si="2"/>
        <v>21</v>
      </c>
      <c r="M22" s="31">
        <f>'District Raw Data'!N22</f>
        <v>2</v>
      </c>
      <c r="N22" s="31">
        <f>'District Raw Data'!O22</f>
        <v>0</v>
      </c>
      <c r="O22" s="100">
        <f>'District Raw Data'!P22</f>
        <v>0</v>
      </c>
      <c r="P22" s="101">
        <f t="shared" si="3"/>
        <v>2</v>
      </c>
      <c r="Q22" s="31">
        <f>'District Raw Data'!Q22</f>
        <v>3</v>
      </c>
      <c r="R22" s="31">
        <f>'District Raw Data'!R22</f>
        <v>3</v>
      </c>
      <c r="S22" s="100">
        <f>'District Raw Data'!S22</f>
        <v>1</v>
      </c>
      <c r="T22" s="102">
        <f t="shared" si="4"/>
        <v>0</v>
      </c>
      <c r="U22" s="31">
        <f>'District Raw Data'!T22</f>
        <v>3</v>
      </c>
      <c r="V22" s="31">
        <f>'District Raw Data'!U22</f>
        <v>3</v>
      </c>
      <c r="W22" s="100">
        <f>'District Raw Data'!V22</f>
        <v>1</v>
      </c>
      <c r="X22" s="102">
        <f t="shared" si="5"/>
        <v>0</v>
      </c>
      <c r="Y22" s="31">
        <f>'District Raw Data'!W22</f>
        <v>3</v>
      </c>
      <c r="Z22" s="31">
        <f>'District Raw Data'!X22</f>
        <v>3</v>
      </c>
      <c r="AA22" s="100">
        <f>'District Raw Data'!Y22</f>
        <v>1</v>
      </c>
      <c r="AB22" s="102">
        <f t="shared" si="6"/>
        <v>0</v>
      </c>
      <c r="AC22" s="31">
        <f>'District Raw Data'!Z22</f>
        <v>3</v>
      </c>
      <c r="AD22" s="31">
        <f>'District Raw Data'!AA22</f>
        <v>0</v>
      </c>
      <c r="AE22" s="100">
        <f>'District Raw Data'!AB22</f>
        <v>0</v>
      </c>
      <c r="AF22" s="102">
        <f t="shared" si="7"/>
        <v>3</v>
      </c>
      <c r="AG22" s="31">
        <f>'District Raw Data'!AC22</f>
        <v>3</v>
      </c>
      <c r="AH22" s="31">
        <f>'District Raw Data'!AD22</f>
        <v>3</v>
      </c>
      <c r="AI22" s="100">
        <f>'District Raw Data'!AE22</f>
        <v>1</v>
      </c>
      <c r="AJ22" s="102">
        <f t="shared" si="8"/>
        <v>0</v>
      </c>
      <c r="AK22" s="31" t="str">
        <f>'District Raw Data'!AF22</f>
        <v xml:space="preserve"> </v>
      </c>
      <c r="AL22" s="31" t="str">
        <f t="shared" si="9"/>
        <v>NO</v>
      </c>
      <c r="AM22" s="31" t="str">
        <f>'District Raw Data'!AG22</f>
        <v xml:space="preserve"> </v>
      </c>
      <c r="AN22" s="31" t="str">
        <f t="shared" si="10"/>
        <v>NO</v>
      </c>
      <c r="AO22" s="31" t="str">
        <f>'District Raw Data'!AH22</f>
        <v xml:space="preserve"> </v>
      </c>
      <c r="AP22" s="31" t="str">
        <f t="shared" si="11"/>
        <v>NO</v>
      </c>
      <c r="AQ22" s="31" t="str">
        <f>'District Raw Data'!AI22</f>
        <v>YES</v>
      </c>
      <c r="AR22" s="31" t="str">
        <f t="shared" si="12"/>
        <v>YES</v>
      </c>
      <c r="AS22" s="31" t="str">
        <f>'District Raw Data'!AJ22</f>
        <v xml:space="preserve"> </v>
      </c>
      <c r="AT22" s="31" t="str">
        <f t="shared" si="13"/>
        <v>NO</v>
      </c>
      <c r="AU22" s="31" t="str">
        <f>'District Raw Data'!AK22</f>
        <v/>
      </c>
      <c r="AV22" s="31" t="str">
        <f t="shared" si="14"/>
        <v>NO</v>
      </c>
      <c r="AW22" s="31" t="str">
        <f>'District Raw Data'!AL22</f>
        <v/>
      </c>
      <c r="AX22" s="31" t="str">
        <f t="shared" si="15"/>
        <v>NO</v>
      </c>
    </row>
    <row r="23" spans="1:50">
      <c r="A23" s="31">
        <v>22</v>
      </c>
      <c r="B23" s="31">
        <f>'District Raw Data'!D23</f>
        <v>22</v>
      </c>
      <c r="C23" s="115" t="str">
        <f t="shared" si="16"/>
        <v>22</v>
      </c>
      <c r="D23" s="31" t="str">
        <f>'District Raw Data'!F23</f>
        <v>Stephen M Martin</v>
      </c>
      <c r="E23" s="31">
        <f>'District Raw Data'!H23</f>
        <v>4</v>
      </c>
      <c r="F23" s="31">
        <f>'District Raw Data'!I23</f>
        <v>0</v>
      </c>
      <c r="G23" s="31">
        <f>'District Raw Data'!J23</f>
        <v>0</v>
      </c>
      <c r="H23" s="31">
        <f t="shared" si="1"/>
        <v>2</v>
      </c>
      <c r="I23" s="31">
        <f>'District Raw Data'!K23</f>
        <v>25</v>
      </c>
      <c r="J23" s="31">
        <f>'District Raw Data'!L23</f>
        <v>6</v>
      </c>
      <c r="K23" s="100">
        <f>'District Raw Data'!M23</f>
        <v>0.24</v>
      </c>
      <c r="L23" s="101">
        <f t="shared" si="2"/>
        <v>19</v>
      </c>
      <c r="M23" s="31">
        <f>'District Raw Data'!N23</f>
        <v>2</v>
      </c>
      <c r="N23" s="31">
        <f>'District Raw Data'!O23</f>
        <v>0</v>
      </c>
      <c r="O23" s="100">
        <f>'District Raw Data'!P23</f>
        <v>0</v>
      </c>
      <c r="P23" s="101">
        <f t="shared" si="3"/>
        <v>2</v>
      </c>
      <c r="Q23" s="31">
        <f>'District Raw Data'!Q23</f>
        <v>4</v>
      </c>
      <c r="R23" s="31">
        <f>'District Raw Data'!R23</f>
        <v>0</v>
      </c>
      <c r="S23" s="100">
        <f>'District Raw Data'!S23</f>
        <v>0</v>
      </c>
      <c r="T23" s="102">
        <f t="shared" si="4"/>
        <v>4</v>
      </c>
      <c r="U23" s="31">
        <f>'District Raw Data'!T23</f>
        <v>4</v>
      </c>
      <c r="V23" s="31">
        <f>'District Raw Data'!U23</f>
        <v>4</v>
      </c>
      <c r="W23" s="100">
        <f>'District Raw Data'!V23</f>
        <v>1</v>
      </c>
      <c r="X23" s="102">
        <f t="shared" si="5"/>
        <v>0</v>
      </c>
      <c r="Y23" s="31">
        <f>'District Raw Data'!W23</f>
        <v>4</v>
      </c>
      <c r="Z23" s="31">
        <f>'District Raw Data'!X23</f>
        <v>4</v>
      </c>
      <c r="AA23" s="100">
        <f>'District Raw Data'!Y23</f>
        <v>1</v>
      </c>
      <c r="AB23" s="102">
        <f t="shared" si="6"/>
        <v>0</v>
      </c>
      <c r="AC23" s="31">
        <f>'District Raw Data'!Z23</f>
        <v>4</v>
      </c>
      <c r="AD23" s="31">
        <f>'District Raw Data'!AA23</f>
        <v>0</v>
      </c>
      <c r="AE23" s="100">
        <f>'District Raw Data'!AB23</f>
        <v>0</v>
      </c>
      <c r="AF23" s="102">
        <f t="shared" si="7"/>
        <v>4</v>
      </c>
      <c r="AG23" s="31">
        <f>'District Raw Data'!AC23</f>
        <v>4</v>
      </c>
      <c r="AH23" s="31">
        <f>'District Raw Data'!AD23</f>
        <v>4</v>
      </c>
      <c r="AI23" s="100">
        <f>'District Raw Data'!AE23</f>
        <v>1</v>
      </c>
      <c r="AJ23" s="102">
        <f t="shared" si="8"/>
        <v>0</v>
      </c>
      <c r="AK23" s="31" t="str">
        <f>'District Raw Data'!AF23</f>
        <v xml:space="preserve"> </v>
      </c>
      <c r="AL23" s="31" t="str">
        <f t="shared" si="9"/>
        <v>NO</v>
      </c>
      <c r="AM23" s="31" t="str">
        <f>'District Raw Data'!AG23</f>
        <v xml:space="preserve"> </v>
      </c>
      <c r="AN23" s="31" t="str">
        <f t="shared" si="10"/>
        <v>NO</v>
      </c>
      <c r="AO23" s="31" t="str">
        <f>'District Raw Data'!AH23</f>
        <v xml:space="preserve"> </v>
      </c>
      <c r="AP23" s="31" t="str">
        <f t="shared" si="11"/>
        <v>NO</v>
      </c>
      <c r="AQ23" s="31" t="str">
        <f>'District Raw Data'!AI23</f>
        <v xml:space="preserve"> </v>
      </c>
      <c r="AR23" s="31" t="str">
        <f t="shared" si="12"/>
        <v>NO</v>
      </c>
      <c r="AS23" s="31" t="str">
        <f>'District Raw Data'!AJ23</f>
        <v xml:space="preserve"> </v>
      </c>
      <c r="AT23" s="31" t="str">
        <f t="shared" si="13"/>
        <v>NO</v>
      </c>
      <c r="AU23" s="31" t="str">
        <f>'District Raw Data'!AK23</f>
        <v/>
      </c>
      <c r="AV23" s="31" t="str">
        <f t="shared" si="14"/>
        <v>NO</v>
      </c>
      <c r="AW23" s="31" t="str">
        <f>'District Raw Data'!AL23</f>
        <v/>
      </c>
      <c r="AX23" s="31" t="str">
        <f t="shared" si="15"/>
        <v>NO</v>
      </c>
    </row>
    <row r="24" spans="1:50">
      <c r="A24" s="31">
        <v>23</v>
      </c>
      <c r="B24" s="31">
        <f>'District Raw Data'!D24</f>
        <v>23</v>
      </c>
      <c r="C24" s="115" t="str">
        <f t="shared" si="16"/>
        <v>23</v>
      </c>
      <c r="D24" s="31" t="str">
        <f>'District Raw Data'!F24</f>
        <v>David L Wiedel</v>
      </c>
      <c r="E24" s="31">
        <f>'District Raw Data'!H24</f>
        <v>5</v>
      </c>
      <c r="F24" s="31">
        <f>'District Raw Data'!I24</f>
        <v>0</v>
      </c>
      <c r="G24" s="31">
        <f>'District Raw Data'!J24</f>
        <v>0</v>
      </c>
      <c r="H24" s="31">
        <f t="shared" si="1"/>
        <v>2</v>
      </c>
      <c r="I24" s="31">
        <f>'District Raw Data'!K24</f>
        <v>22</v>
      </c>
      <c r="J24" s="31">
        <f>'District Raw Data'!L24</f>
        <v>2</v>
      </c>
      <c r="K24" s="100">
        <f>'District Raw Data'!M24</f>
        <v>9.0909090909090912E-2</v>
      </c>
      <c r="L24" s="101">
        <f t="shared" si="2"/>
        <v>20</v>
      </c>
      <c r="M24" s="31">
        <f>'District Raw Data'!N24</f>
        <v>3</v>
      </c>
      <c r="N24" s="31">
        <f>'District Raw Data'!O24</f>
        <v>0</v>
      </c>
      <c r="O24" s="100">
        <f>'District Raw Data'!P24</f>
        <v>0</v>
      </c>
      <c r="P24" s="101">
        <f t="shared" si="3"/>
        <v>3</v>
      </c>
      <c r="Q24" s="31">
        <f>'District Raw Data'!Q24</f>
        <v>5</v>
      </c>
      <c r="R24" s="31">
        <f>'District Raw Data'!R24</f>
        <v>5</v>
      </c>
      <c r="S24" s="100">
        <f>'District Raw Data'!S24</f>
        <v>1</v>
      </c>
      <c r="T24" s="102">
        <f t="shared" si="4"/>
        <v>0</v>
      </c>
      <c r="U24" s="31">
        <f>'District Raw Data'!T24</f>
        <v>5</v>
      </c>
      <c r="V24" s="31">
        <f>'District Raw Data'!U24</f>
        <v>3</v>
      </c>
      <c r="W24" s="100">
        <f>'District Raw Data'!V24</f>
        <v>0.6</v>
      </c>
      <c r="X24" s="102">
        <f t="shared" si="5"/>
        <v>2</v>
      </c>
      <c r="Y24" s="31">
        <f>'District Raw Data'!W24</f>
        <v>5</v>
      </c>
      <c r="Z24" s="31">
        <f>'District Raw Data'!X24</f>
        <v>3</v>
      </c>
      <c r="AA24" s="100">
        <f>'District Raw Data'!Y24</f>
        <v>0.6</v>
      </c>
      <c r="AB24" s="102">
        <f t="shared" si="6"/>
        <v>2</v>
      </c>
      <c r="AC24" s="31">
        <f>'District Raw Data'!Z24</f>
        <v>5</v>
      </c>
      <c r="AD24" s="31">
        <f>'District Raw Data'!AA24</f>
        <v>0</v>
      </c>
      <c r="AE24" s="100">
        <f>'District Raw Data'!AB24</f>
        <v>0</v>
      </c>
      <c r="AF24" s="102">
        <f t="shared" si="7"/>
        <v>5</v>
      </c>
      <c r="AG24" s="31">
        <f>'District Raw Data'!AC24</f>
        <v>5</v>
      </c>
      <c r="AH24" s="31">
        <f>'District Raw Data'!AD24</f>
        <v>5</v>
      </c>
      <c r="AI24" s="100">
        <f>'District Raw Data'!AE24</f>
        <v>1</v>
      </c>
      <c r="AJ24" s="102">
        <f t="shared" si="8"/>
        <v>0</v>
      </c>
      <c r="AK24" s="31" t="str">
        <f>'District Raw Data'!AF24</f>
        <v xml:space="preserve"> </v>
      </c>
      <c r="AL24" s="31" t="str">
        <f t="shared" si="9"/>
        <v>NO</v>
      </c>
      <c r="AM24" s="31" t="str">
        <f>'District Raw Data'!AG24</f>
        <v xml:space="preserve"> </v>
      </c>
      <c r="AN24" s="31" t="str">
        <f t="shared" si="10"/>
        <v>NO</v>
      </c>
      <c r="AO24" s="31" t="str">
        <f>'District Raw Data'!AH24</f>
        <v xml:space="preserve"> </v>
      </c>
      <c r="AP24" s="31" t="str">
        <f t="shared" si="11"/>
        <v>NO</v>
      </c>
      <c r="AQ24" s="31" t="str">
        <f>'District Raw Data'!AI24</f>
        <v>YES</v>
      </c>
      <c r="AR24" s="31" t="str">
        <f t="shared" si="12"/>
        <v>YES</v>
      </c>
      <c r="AS24" s="31" t="str">
        <f>'District Raw Data'!AJ24</f>
        <v xml:space="preserve"> </v>
      </c>
      <c r="AT24" s="31" t="str">
        <f t="shared" si="13"/>
        <v>NO</v>
      </c>
      <c r="AU24" s="31" t="str">
        <f>'District Raw Data'!AK24</f>
        <v/>
      </c>
      <c r="AV24" s="31" t="str">
        <f t="shared" si="14"/>
        <v>NO</v>
      </c>
      <c r="AW24" s="31" t="str">
        <f>'District Raw Data'!AL24</f>
        <v/>
      </c>
      <c r="AX24" s="31" t="str">
        <f t="shared" si="15"/>
        <v>NO</v>
      </c>
    </row>
    <row r="25" spans="1:50">
      <c r="A25" s="31">
        <v>24</v>
      </c>
      <c r="B25" s="31">
        <f>'District Raw Data'!D25</f>
        <v>24</v>
      </c>
      <c r="C25" s="115" t="str">
        <f t="shared" si="16"/>
        <v>24</v>
      </c>
      <c r="D25" s="31" t="str">
        <f>'District Raw Data'!F25</f>
        <v>Mitchell S O'neill</v>
      </c>
      <c r="E25" s="31">
        <f>'District Raw Data'!H25</f>
        <v>5</v>
      </c>
      <c r="F25" s="31">
        <f>'District Raw Data'!I25</f>
        <v>0</v>
      </c>
      <c r="G25" s="31">
        <f>'District Raw Data'!J25</f>
        <v>0</v>
      </c>
      <c r="H25" s="31">
        <f t="shared" si="1"/>
        <v>2</v>
      </c>
      <c r="I25" s="31">
        <f>'District Raw Data'!K25</f>
        <v>28</v>
      </c>
      <c r="J25" s="31">
        <f>'District Raw Data'!L25</f>
        <v>0</v>
      </c>
      <c r="K25" s="100">
        <f>'District Raw Data'!M25</f>
        <v>0</v>
      </c>
      <c r="L25" s="101">
        <f t="shared" si="2"/>
        <v>28</v>
      </c>
      <c r="M25" s="31">
        <f>'District Raw Data'!N25</f>
        <v>3</v>
      </c>
      <c r="N25" s="31">
        <f>'District Raw Data'!O25</f>
        <v>0</v>
      </c>
      <c r="O25" s="100">
        <f>'District Raw Data'!P25</f>
        <v>0</v>
      </c>
      <c r="P25" s="101">
        <f t="shared" si="3"/>
        <v>3</v>
      </c>
      <c r="Q25" s="31">
        <f>'District Raw Data'!Q25</f>
        <v>5</v>
      </c>
      <c r="R25" s="31">
        <f>'District Raw Data'!R25</f>
        <v>5</v>
      </c>
      <c r="S25" s="100">
        <f>'District Raw Data'!S25</f>
        <v>1</v>
      </c>
      <c r="T25" s="102">
        <f t="shared" si="4"/>
        <v>0</v>
      </c>
      <c r="U25" s="31">
        <f>'District Raw Data'!T25</f>
        <v>5</v>
      </c>
      <c r="V25" s="31">
        <f>'District Raw Data'!U25</f>
        <v>4</v>
      </c>
      <c r="W25" s="100">
        <f>'District Raw Data'!V25</f>
        <v>0.8</v>
      </c>
      <c r="X25" s="102">
        <f t="shared" si="5"/>
        <v>1</v>
      </c>
      <c r="Y25" s="31">
        <f>'District Raw Data'!W25</f>
        <v>5</v>
      </c>
      <c r="Z25" s="31">
        <f>'District Raw Data'!X25</f>
        <v>4</v>
      </c>
      <c r="AA25" s="100">
        <f>'District Raw Data'!Y25</f>
        <v>0.8</v>
      </c>
      <c r="AB25" s="102">
        <f t="shared" si="6"/>
        <v>1</v>
      </c>
      <c r="AC25" s="31">
        <f>'District Raw Data'!Z25</f>
        <v>5</v>
      </c>
      <c r="AD25" s="31">
        <f>'District Raw Data'!AA25</f>
        <v>0</v>
      </c>
      <c r="AE25" s="100">
        <f>'District Raw Data'!AB25</f>
        <v>0</v>
      </c>
      <c r="AF25" s="102">
        <f t="shared" si="7"/>
        <v>5</v>
      </c>
      <c r="AG25" s="31">
        <f>'District Raw Data'!AC25</f>
        <v>5</v>
      </c>
      <c r="AH25" s="31">
        <f>'District Raw Data'!AD25</f>
        <v>5</v>
      </c>
      <c r="AI25" s="100">
        <f>'District Raw Data'!AE25</f>
        <v>1</v>
      </c>
      <c r="AJ25" s="102">
        <f t="shared" si="8"/>
        <v>0</v>
      </c>
      <c r="AK25" s="31" t="str">
        <f>'District Raw Data'!AF25</f>
        <v xml:space="preserve"> </v>
      </c>
      <c r="AL25" s="31" t="str">
        <f t="shared" si="9"/>
        <v>NO</v>
      </c>
      <c r="AM25" s="31" t="str">
        <f>'District Raw Data'!AG25</f>
        <v xml:space="preserve"> </v>
      </c>
      <c r="AN25" s="31" t="str">
        <f t="shared" si="10"/>
        <v>NO</v>
      </c>
      <c r="AO25" s="31" t="str">
        <f>'District Raw Data'!AH25</f>
        <v xml:space="preserve"> </v>
      </c>
      <c r="AP25" s="31" t="str">
        <f t="shared" si="11"/>
        <v>NO</v>
      </c>
      <c r="AQ25" s="31" t="str">
        <f>'District Raw Data'!AI25</f>
        <v>YES</v>
      </c>
      <c r="AR25" s="31" t="str">
        <f t="shared" si="12"/>
        <v>YES</v>
      </c>
      <c r="AS25" s="31" t="str">
        <f>'District Raw Data'!AJ25</f>
        <v xml:space="preserve"> </v>
      </c>
      <c r="AT25" s="31" t="str">
        <f t="shared" si="13"/>
        <v>NO</v>
      </c>
      <c r="AU25" s="31" t="str">
        <f>'District Raw Data'!AK25</f>
        <v/>
      </c>
      <c r="AV25" s="31" t="str">
        <f t="shared" si="14"/>
        <v>NO</v>
      </c>
      <c r="AW25" s="31" t="str">
        <f>'District Raw Data'!AL25</f>
        <v/>
      </c>
      <c r="AX25" s="31" t="str">
        <f t="shared" si="15"/>
        <v>NO</v>
      </c>
    </row>
    <row r="26" spans="1:50">
      <c r="A26" s="31">
        <v>25</v>
      </c>
      <c r="B26" s="31">
        <f>'District Raw Data'!D26</f>
        <v>25</v>
      </c>
      <c r="C26" s="115" t="str">
        <f t="shared" si="16"/>
        <v>25</v>
      </c>
      <c r="D26" s="31" t="str">
        <f>'District Raw Data'!F26</f>
        <v>Mark A Dwyer</v>
      </c>
      <c r="E26" s="31">
        <f>'District Raw Data'!H26</f>
        <v>4</v>
      </c>
      <c r="F26" s="31">
        <f>'District Raw Data'!I26</f>
        <v>0</v>
      </c>
      <c r="G26" s="31">
        <f>'District Raw Data'!J26</f>
        <v>0</v>
      </c>
      <c r="H26" s="31">
        <f t="shared" si="1"/>
        <v>2</v>
      </c>
      <c r="I26" s="31">
        <f>'District Raw Data'!K26</f>
        <v>27</v>
      </c>
      <c r="J26" s="31">
        <f>'District Raw Data'!L26</f>
        <v>0</v>
      </c>
      <c r="K26" s="100">
        <f>'District Raw Data'!M26</f>
        <v>0</v>
      </c>
      <c r="L26" s="101">
        <f t="shared" si="2"/>
        <v>27</v>
      </c>
      <c r="M26" s="31">
        <f>'District Raw Data'!N26</f>
        <v>2</v>
      </c>
      <c r="N26" s="31">
        <f>'District Raw Data'!O26</f>
        <v>0</v>
      </c>
      <c r="O26" s="100">
        <f>'District Raw Data'!P26</f>
        <v>0</v>
      </c>
      <c r="P26" s="101">
        <f t="shared" si="3"/>
        <v>2</v>
      </c>
      <c r="Q26" s="31">
        <f>'District Raw Data'!Q26</f>
        <v>4</v>
      </c>
      <c r="R26" s="31">
        <f>'District Raw Data'!R26</f>
        <v>0</v>
      </c>
      <c r="S26" s="100">
        <f>'District Raw Data'!S26</f>
        <v>0</v>
      </c>
      <c r="T26" s="102">
        <f t="shared" si="4"/>
        <v>4</v>
      </c>
      <c r="U26" s="31">
        <f>'District Raw Data'!T26</f>
        <v>4</v>
      </c>
      <c r="V26" s="31">
        <f>'District Raw Data'!U26</f>
        <v>4</v>
      </c>
      <c r="W26" s="100">
        <f>'District Raw Data'!V26</f>
        <v>1</v>
      </c>
      <c r="X26" s="102">
        <f t="shared" si="5"/>
        <v>0</v>
      </c>
      <c r="Y26" s="31">
        <f>'District Raw Data'!W26</f>
        <v>4</v>
      </c>
      <c r="Z26" s="31">
        <f>'District Raw Data'!X26</f>
        <v>4</v>
      </c>
      <c r="AA26" s="100">
        <f>'District Raw Data'!Y26</f>
        <v>1</v>
      </c>
      <c r="AB26" s="102">
        <f t="shared" si="6"/>
        <v>0</v>
      </c>
      <c r="AC26" s="31">
        <f>'District Raw Data'!Z26</f>
        <v>4</v>
      </c>
      <c r="AD26" s="31">
        <f>'District Raw Data'!AA26</f>
        <v>0</v>
      </c>
      <c r="AE26" s="100">
        <f>'District Raw Data'!AB26</f>
        <v>0</v>
      </c>
      <c r="AF26" s="102">
        <f t="shared" si="7"/>
        <v>4</v>
      </c>
      <c r="AG26" s="31">
        <f>'District Raw Data'!AC26</f>
        <v>4</v>
      </c>
      <c r="AH26" s="31">
        <f>'District Raw Data'!AD26</f>
        <v>4</v>
      </c>
      <c r="AI26" s="100">
        <f>'District Raw Data'!AE26</f>
        <v>1</v>
      </c>
      <c r="AJ26" s="102">
        <f t="shared" si="8"/>
        <v>0</v>
      </c>
      <c r="AK26" s="31" t="str">
        <f>'District Raw Data'!AF26</f>
        <v xml:space="preserve"> </v>
      </c>
      <c r="AL26" s="31" t="str">
        <f t="shared" si="9"/>
        <v>NO</v>
      </c>
      <c r="AM26" s="31" t="str">
        <f>'District Raw Data'!AG26</f>
        <v xml:space="preserve"> </v>
      </c>
      <c r="AN26" s="31" t="str">
        <f t="shared" si="10"/>
        <v>NO</v>
      </c>
      <c r="AO26" s="31" t="str">
        <f>'District Raw Data'!AH26</f>
        <v xml:space="preserve"> </v>
      </c>
      <c r="AP26" s="31" t="str">
        <f t="shared" si="11"/>
        <v>NO</v>
      </c>
      <c r="AQ26" s="31" t="str">
        <f>'District Raw Data'!AI26</f>
        <v xml:space="preserve"> </v>
      </c>
      <c r="AR26" s="31" t="str">
        <f t="shared" si="12"/>
        <v>NO</v>
      </c>
      <c r="AS26" s="31" t="str">
        <f>'District Raw Data'!AJ26</f>
        <v xml:space="preserve"> </v>
      </c>
      <c r="AT26" s="31" t="str">
        <f t="shared" si="13"/>
        <v>NO</v>
      </c>
      <c r="AU26" s="31" t="str">
        <f>'District Raw Data'!AK26</f>
        <v/>
      </c>
      <c r="AV26" s="31" t="str">
        <f t="shared" si="14"/>
        <v>NO</v>
      </c>
      <c r="AW26" s="31" t="str">
        <f>'District Raw Data'!AL26</f>
        <v/>
      </c>
      <c r="AX26" s="31" t="str">
        <f t="shared" si="15"/>
        <v>NO</v>
      </c>
    </row>
    <row r="27" spans="1:50">
      <c r="A27" s="31">
        <v>26</v>
      </c>
      <c r="B27" s="31">
        <f>'District Raw Data'!D27</f>
        <v>26</v>
      </c>
      <c r="C27" s="115" t="str">
        <f t="shared" si="16"/>
        <v>26</v>
      </c>
      <c r="D27" s="31" t="str">
        <f>'District Raw Data'!F27</f>
        <v>Steve C Minchow</v>
      </c>
      <c r="E27" s="31">
        <f>'District Raw Data'!H27</f>
        <v>4</v>
      </c>
      <c r="F27" s="31">
        <f>'District Raw Data'!I27</f>
        <v>0</v>
      </c>
      <c r="G27" s="31">
        <f>'District Raw Data'!J27</f>
        <v>0</v>
      </c>
      <c r="H27" s="31">
        <f t="shared" si="1"/>
        <v>2</v>
      </c>
      <c r="I27" s="31">
        <f>'District Raw Data'!K27</f>
        <v>20</v>
      </c>
      <c r="J27" s="31">
        <f>'District Raw Data'!L27</f>
        <v>1</v>
      </c>
      <c r="K27" s="100">
        <f>'District Raw Data'!M27</f>
        <v>0.05</v>
      </c>
      <c r="L27" s="101">
        <f t="shared" si="2"/>
        <v>19</v>
      </c>
      <c r="M27" s="31">
        <f>'District Raw Data'!N27</f>
        <v>2</v>
      </c>
      <c r="N27" s="31">
        <f>'District Raw Data'!O27</f>
        <v>0</v>
      </c>
      <c r="O27" s="100">
        <f>'District Raw Data'!P27</f>
        <v>0</v>
      </c>
      <c r="P27" s="101">
        <f t="shared" si="3"/>
        <v>2</v>
      </c>
      <c r="Q27" s="31">
        <f>'District Raw Data'!Q27</f>
        <v>4</v>
      </c>
      <c r="R27" s="31">
        <f>'District Raw Data'!R27</f>
        <v>4</v>
      </c>
      <c r="S27" s="100">
        <f>'District Raw Data'!S27</f>
        <v>1</v>
      </c>
      <c r="T27" s="102">
        <f t="shared" si="4"/>
        <v>0</v>
      </c>
      <c r="U27" s="31">
        <f>'District Raw Data'!T27</f>
        <v>4</v>
      </c>
      <c r="V27" s="31">
        <f>'District Raw Data'!U27</f>
        <v>4</v>
      </c>
      <c r="W27" s="100">
        <f>'District Raw Data'!V27</f>
        <v>1</v>
      </c>
      <c r="X27" s="102">
        <f t="shared" si="5"/>
        <v>0</v>
      </c>
      <c r="Y27" s="31">
        <f>'District Raw Data'!W27</f>
        <v>4</v>
      </c>
      <c r="Z27" s="31">
        <f>'District Raw Data'!X27</f>
        <v>4</v>
      </c>
      <c r="AA27" s="100">
        <f>'District Raw Data'!Y27</f>
        <v>1</v>
      </c>
      <c r="AB27" s="102">
        <f t="shared" si="6"/>
        <v>0</v>
      </c>
      <c r="AC27" s="31">
        <f>'District Raw Data'!Z27</f>
        <v>4</v>
      </c>
      <c r="AD27" s="31">
        <f>'District Raw Data'!AA27</f>
        <v>0</v>
      </c>
      <c r="AE27" s="100">
        <f>'District Raw Data'!AB27</f>
        <v>0</v>
      </c>
      <c r="AF27" s="102">
        <f t="shared" si="7"/>
        <v>4</v>
      </c>
      <c r="AG27" s="31">
        <f>'District Raw Data'!AC27</f>
        <v>4</v>
      </c>
      <c r="AH27" s="31">
        <f>'District Raw Data'!AD27</f>
        <v>4</v>
      </c>
      <c r="AI27" s="100">
        <f>'District Raw Data'!AE27</f>
        <v>1</v>
      </c>
      <c r="AJ27" s="102">
        <f t="shared" si="8"/>
        <v>0</v>
      </c>
      <c r="AK27" s="31" t="str">
        <f>'District Raw Data'!AF27</f>
        <v xml:space="preserve"> </v>
      </c>
      <c r="AL27" s="31" t="str">
        <f t="shared" si="9"/>
        <v>NO</v>
      </c>
      <c r="AM27" s="31" t="str">
        <f>'District Raw Data'!AG27</f>
        <v xml:space="preserve"> </v>
      </c>
      <c r="AN27" s="31" t="str">
        <f t="shared" si="10"/>
        <v>NO</v>
      </c>
      <c r="AO27" s="31" t="str">
        <f>'District Raw Data'!AH27</f>
        <v xml:space="preserve"> </v>
      </c>
      <c r="AP27" s="31" t="str">
        <f t="shared" si="11"/>
        <v>NO</v>
      </c>
      <c r="AQ27" s="31" t="str">
        <f>'District Raw Data'!AI27</f>
        <v>YES</v>
      </c>
      <c r="AR27" s="31" t="str">
        <f t="shared" si="12"/>
        <v>YES</v>
      </c>
      <c r="AS27" s="31" t="str">
        <f>'District Raw Data'!AJ27</f>
        <v xml:space="preserve"> </v>
      </c>
      <c r="AT27" s="31" t="str">
        <f t="shared" si="13"/>
        <v>NO</v>
      </c>
      <c r="AU27" s="31" t="str">
        <f>'District Raw Data'!AK27</f>
        <v/>
      </c>
      <c r="AV27" s="31" t="str">
        <f t="shared" si="14"/>
        <v>NO</v>
      </c>
      <c r="AW27" s="31" t="str">
        <f>'District Raw Data'!AL27</f>
        <v/>
      </c>
      <c r="AX27" s="31" t="str">
        <f t="shared" si="15"/>
        <v>NO</v>
      </c>
    </row>
    <row r="28" spans="1:50">
      <c r="A28" s="31">
        <v>27</v>
      </c>
      <c r="B28" s="31">
        <f>'District Raw Data'!D28</f>
        <v>27</v>
      </c>
      <c r="C28" s="115" t="str">
        <f t="shared" si="16"/>
        <v>27</v>
      </c>
      <c r="D28" s="31" t="str">
        <f>'District Raw Data'!F28</f>
        <v>Charles Hartman Jr</v>
      </c>
      <c r="E28" s="31">
        <f>'District Raw Data'!H28</f>
        <v>2</v>
      </c>
      <c r="F28" s="31">
        <f>'District Raw Data'!I28</f>
        <v>0</v>
      </c>
      <c r="G28" s="31">
        <f>'District Raw Data'!J28</f>
        <v>0</v>
      </c>
      <c r="H28" s="31">
        <f t="shared" si="1"/>
        <v>2</v>
      </c>
      <c r="I28" s="31">
        <f>'District Raw Data'!K28</f>
        <v>7</v>
      </c>
      <c r="J28" s="31">
        <f>'District Raw Data'!L28</f>
        <v>0</v>
      </c>
      <c r="K28" s="100">
        <f>'District Raw Data'!M28</f>
        <v>0</v>
      </c>
      <c r="L28" s="101">
        <f t="shared" si="2"/>
        <v>7</v>
      </c>
      <c r="M28" s="31">
        <f>'District Raw Data'!N28</f>
        <v>1</v>
      </c>
      <c r="N28" s="31">
        <f>'District Raw Data'!O28</f>
        <v>0</v>
      </c>
      <c r="O28" s="100">
        <f>'District Raw Data'!P28</f>
        <v>0</v>
      </c>
      <c r="P28" s="101">
        <f t="shared" si="3"/>
        <v>1</v>
      </c>
      <c r="Q28" s="31">
        <f>'District Raw Data'!Q28</f>
        <v>2</v>
      </c>
      <c r="R28" s="31">
        <f>'District Raw Data'!R28</f>
        <v>2</v>
      </c>
      <c r="S28" s="100">
        <f>'District Raw Data'!S28</f>
        <v>1</v>
      </c>
      <c r="T28" s="102">
        <f t="shared" si="4"/>
        <v>0</v>
      </c>
      <c r="U28" s="31">
        <f>'District Raw Data'!T28</f>
        <v>2</v>
      </c>
      <c r="V28" s="31">
        <f>'District Raw Data'!U28</f>
        <v>1</v>
      </c>
      <c r="W28" s="100">
        <f>'District Raw Data'!V28</f>
        <v>0.5</v>
      </c>
      <c r="X28" s="102">
        <f t="shared" si="5"/>
        <v>1</v>
      </c>
      <c r="Y28" s="31">
        <f>'District Raw Data'!W28</f>
        <v>2</v>
      </c>
      <c r="Z28" s="31">
        <f>'District Raw Data'!X28</f>
        <v>1</v>
      </c>
      <c r="AA28" s="100">
        <f>'District Raw Data'!Y28</f>
        <v>0.5</v>
      </c>
      <c r="AB28" s="102">
        <f t="shared" si="6"/>
        <v>1</v>
      </c>
      <c r="AC28" s="31">
        <f>'District Raw Data'!Z28</f>
        <v>2</v>
      </c>
      <c r="AD28" s="31">
        <f>'District Raw Data'!AA28</f>
        <v>0</v>
      </c>
      <c r="AE28" s="100">
        <f>'District Raw Data'!AB28</f>
        <v>0</v>
      </c>
      <c r="AF28" s="102">
        <f t="shared" si="7"/>
        <v>2</v>
      </c>
      <c r="AG28" s="31">
        <f>'District Raw Data'!AC28</f>
        <v>2</v>
      </c>
      <c r="AH28" s="31">
        <f>'District Raw Data'!AD28</f>
        <v>0</v>
      </c>
      <c r="AI28" s="100">
        <f>'District Raw Data'!AE28</f>
        <v>0</v>
      </c>
      <c r="AJ28" s="102">
        <f t="shared" si="8"/>
        <v>2</v>
      </c>
      <c r="AK28" s="31" t="str">
        <f>'District Raw Data'!AF28</f>
        <v xml:space="preserve"> </v>
      </c>
      <c r="AL28" s="31" t="str">
        <f t="shared" si="9"/>
        <v>NO</v>
      </c>
      <c r="AM28" s="31" t="str">
        <f>'District Raw Data'!AG28</f>
        <v xml:space="preserve"> </v>
      </c>
      <c r="AN28" s="31" t="str">
        <f t="shared" si="10"/>
        <v>NO</v>
      </c>
      <c r="AO28" s="31" t="str">
        <f>'District Raw Data'!AH28</f>
        <v xml:space="preserve"> </v>
      </c>
      <c r="AP28" s="31" t="str">
        <f t="shared" si="11"/>
        <v>NO</v>
      </c>
      <c r="AQ28" s="31" t="str">
        <f>'District Raw Data'!AI28</f>
        <v>YES</v>
      </c>
      <c r="AR28" s="31" t="str">
        <f t="shared" si="12"/>
        <v>YES</v>
      </c>
      <c r="AS28" s="31" t="str">
        <f>'District Raw Data'!AJ28</f>
        <v xml:space="preserve"> </v>
      </c>
      <c r="AT28" s="31" t="str">
        <f t="shared" si="13"/>
        <v>NO</v>
      </c>
      <c r="AU28" s="31" t="str">
        <f>'District Raw Data'!AK28</f>
        <v/>
      </c>
      <c r="AV28" s="31" t="str">
        <f t="shared" si="14"/>
        <v>NO</v>
      </c>
      <c r="AW28" s="31" t="str">
        <f>'District Raw Data'!AL28</f>
        <v/>
      </c>
      <c r="AX28" s="31" t="str">
        <f t="shared" si="15"/>
        <v>NO</v>
      </c>
    </row>
    <row r="29" spans="1:50">
      <c r="A29" s="31">
        <v>28</v>
      </c>
      <c r="B29" s="31">
        <f>'District Raw Data'!D29</f>
        <v>28</v>
      </c>
      <c r="C29" s="115" t="str">
        <f t="shared" si="16"/>
        <v>28</v>
      </c>
      <c r="D29" s="31" t="str">
        <f>'District Raw Data'!F29</f>
        <v>Jimmy D Pokorny</v>
      </c>
      <c r="E29" s="31">
        <f>'District Raw Data'!H29</f>
        <v>5</v>
      </c>
      <c r="F29" s="31">
        <f>'District Raw Data'!I29</f>
        <v>0</v>
      </c>
      <c r="G29" s="31">
        <f>'District Raw Data'!J29</f>
        <v>0</v>
      </c>
      <c r="H29" s="31">
        <f t="shared" si="1"/>
        <v>2</v>
      </c>
      <c r="I29" s="31">
        <f>'District Raw Data'!K29</f>
        <v>26</v>
      </c>
      <c r="J29" s="31">
        <f>'District Raw Data'!L29</f>
        <v>3</v>
      </c>
      <c r="K29" s="100">
        <f>'District Raw Data'!M29</f>
        <v>0.11538461538461539</v>
      </c>
      <c r="L29" s="101">
        <f t="shared" si="2"/>
        <v>23</v>
      </c>
      <c r="M29" s="31">
        <f>'District Raw Data'!N29</f>
        <v>3</v>
      </c>
      <c r="N29" s="31">
        <f>'District Raw Data'!O29</f>
        <v>0</v>
      </c>
      <c r="O29" s="100">
        <f>'District Raw Data'!P29</f>
        <v>0</v>
      </c>
      <c r="P29" s="101">
        <f t="shared" si="3"/>
        <v>3</v>
      </c>
      <c r="Q29" s="31">
        <f>'District Raw Data'!Q29</f>
        <v>5</v>
      </c>
      <c r="R29" s="31">
        <f>'District Raw Data'!R29</f>
        <v>5</v>
      </c>
      <c r="S29" s="100">
        <f>'District Raw Data'!S29</f>
        <v>1</v>
      </c>
      <c r="T29" s="102">
        <f t="shared" si="4"/>
        <v>0</v>
      </c>
      <c r="U29" s="31">
        <f>'District Raw Data'!T29</f>
        <v>5</v>
      </c>
      <c r="V29" s="31">
        <f>'District Raw Data'!U29</f>
        <v>5</v>
      </c>
      <c r="W29" s="100">
        <f>'District Raw Data'!V29</f>
        <v>1</v>
      </c>
      <c r="X29" s="102">
        <f t="shared" si="5"/>
        <v>0</v>
      </c>
      <c r="Y29" s="31">
        <f>'District Raw Data'!W29</f>
        <v>5</v>
      </c>
      <c r="Z29" s="31">
        <f>'District Raw Data'!X29</f>
        <v>5</v>
      </c>
      <c r="AA29" s="100">
        <f>'District Raw Data'!Y29</f>
        <v>1</v>
      </c>
      <c r="AB29" s="102">
        <f t="shared" si="6"/>
        <v>0</v>
      </c>
      <c r="AC29" s="31">
        <f>'District Raw Data'!Z29</f>
        <v>5</v>
      </c>
      <c r="AD29" s="31">
        <f>'District Raw Data'!AA29</f>
        <v>0</v>
      </c>
      <c r="AE29" s="100">
        <f>'District Raw Data'!AB29</f>
        <v>0</v>
      </c>
      <c r="AF29" s="102">
        <f t="shared" si="7"/>
        <v>5</v>
      </c>
      <c r="AG29" s="31">
        <f>'District Raw Data'!AC29</f>
        <v>5</v>
      </c>
      <c r="AH29" s="31">
        <f>'District Raw Data'!AD29</f>
        <v>4</v>
      </c>
      <c r="AI29" s="100">
        <f>'District Raw Data'!AE29</f>
        <v>0.8</v>
      </c>
      <c r="AJ29" s="102">
        <f t="shared" si="8"/>
        <v>1</v>
      </c>
      <c r="AK29" s="31" t="str">
        <f>'District Raw Data'!AF29</f>
        <v xml:space="preserve"> </v>
      </c>
      <c r="AL29" s="31" t="str">
        <f t="shared" si="9"/>
        <v>NO</v>
      </c>
      <c r="AM29" s="31" t="str">
        <f>'District Raw Data'!AG29</f>
        <v xml:space="preserve"> </v>
      </c>
      <c r="AN29" s="31" t="str">
        <f t="shared" si="10"/>
        <v>NO</v>
      </c>
      <c r="AO29" s="31" t="str">
        <f>'District Raw Data'!AH29</f>
        <v xml:space="preserve"> </v>
      </c>
      <c r="AP29" s="31" t="str">
        <f t="shared" si="11"/>
        <v>NO</v>
      </c>
      <c r="AQ29" s="31" t="str">
        <f>'District Raw Data'!AI29</f>
        <v>YES</v>
      </c>
      <c r="AR29" s="31" t="str">
        <f t="shared" si="12"/>
        <v>YES</v>
      </c>
      <c r="AS29" s="31" t="str">
        <f>'District Raw Data'!AJ29</f>
        <v xml:space="preserve"> </v>
      </c>
      <c r="AT29" s="31" t="str">
        <f t="shared" si="13"/>
        <v>NO</v>
      </c>
      <c r="AU29" s="31" t="str">
        <f>'District Raw Data'!AK29</f>
        <v/>
      </c>
      <c r="AV29" s="31" t="str">
        <f t="shared" si="14"/>
        <v>NO</v>
      </c>
      <c r="AW29" s="31" t="str">
        <f>'District Raw Data'!AL29</f>
        <v/>
      </c>
      <c r="AX29" s="31" t="str">
        <f t="shared" si="15"/>
        <v>NO</v>
      </c>
    </row>
    <row r="30" spans="1:50">
      <c r="A30" s="31">
        <v>29</v>
      </c>
      <c r="B30" s="31">
        <f>'District Raw Data'!D30</f>
        <v>29</v>
      </c>
      <c r="C30" s="115" t="str">
        <f t="shared" si="16"/>
        <v>29</v>
      </c>
      <c r="D30" s="31" t="str">
        <f>'District Raw Data'!F30</f>
        <v>Todd P Anderson</v>
      </c>
      <c r="E30" s="31">
        <f>'District Raw Data'!H30</f>
        <v>4</v>
      </c>
      <c r="F30" s="31">
        <f>'District Raw Data'!I30</f>
        <v>0</v>
      </c>
      <c r="G30" s="31">
        <f>'District Raw Data'!J30</f>
        <v>0</v>
      </c>
      <c r="H30" s="31">
        <f t="shared" si="1"/>
        <v>2</v>
      </c>
      <c r="I30" s="31">
        <f>'District Raw Data'!K30</f>
        <v>14</v>
      </c>
      <c r="J30" s="31">
        <f>'District Raw Data'!L30</f>
        <v>0</v>
      </c>
      <c r="K30" s="100">
        <f>'District Raw Data'!M30</f>
        <v>0</v>
      </c>
      <c r="L30" s="101">
        <f t="shared" si="2"/>
        <v>14</v>
      </c>
      <c r="M30" s="31">
        <f>'District Raw Data'!N30</f>
        <v>2</v>
      </c>
      <c r="N30" s="31">
        <f>'District Raw Data'!O30</f>
        <v>0</v>
      </c>
      <c r="O30" s="100">
        <f>'District Raw Data'!P30</f>
        <v>0</v>
      </c>
      <c r="P30" s="101">
        <f t="shared" si="3"/>
        <v>2</v>
      </c>
      <c r="Q30" s="31">
        <f>'District Raw Data'!Q30</f>
        <v>4</v>
      </c>
      <c r="R30" s="31">
        <f>'District Raw Data'!R30</f>
        <v>4</v>
      </c>
      <c r="S30" s="100">
        <f>'District Raw Data'!S30</f>
        <v>1</v>
      </c>
      <c r="T30" s="102">
        <f t="shared" si="4"/>
        <v>0</v>
      </c>
      <c r="U30" s="31">
        <f>'District Raw Data'!T30</f>
        <v>4</v>
      </c>
      <c r="V30" s="31">
        <f>'District Raw Data'!U30</f>
        <v>4</v>
      </c>
      <c r="W30" s="100">
        <f>'District Raw Data'!V30</f>
        <v>1</v>
      </c>
      <c r="X30" s="102">
        <f t="shared" si="5"/>
        <v>0</v>
      </c>
      <c r="Y30" s="31">
        <f>'District Raw Data'!W30</f>
        <v>4</v>
      </c>
      <c r="Z30" s="31">
        <f>'District Raw Data'!X30</f>
        <v>3</v>
      </c>
      <c r="AA30" s="100">
        <f>'District Raw Data'!Y30</f>
        <v>0.75</v>
      </c>
      <c r="AB30" s="102">
        <f t="shared" si="6"/>
        <v>1</v>
      </c>
      <c r="AC30" s="31">
        <f>'District Raw Data'!Z30</f>
        <v>4</v>
      </c>
      <c r="AD30" s="31">
        <f>'District Raw Data'!AA30</f>
        <v>0</v>
      </c>
      <c r="AE30" s="100">
        <f>'District Raw Data'!AB30</f>
        <v>0</v>
      </c>
      <c r="AF30" s="102">
        <f t="shared" si="7"/>
        <v>4</v>
      </c>
      <c r="AG30" s="31">
        <f>'District Raw Data'!AC30</f>
        <v>4</v>
      </c>
      <c r="AH30" s="31">
        <f>'District Raw Data'!AD30</f>
        <v>2</v>
      </c>
      <c r="AI30" s="100">
        <f>'District Raw Data'!AE30</f>
        <v>0.5</v>
      </c>
      <c r="AJ30" s="102">
        <f t="shared" si="8"/>
        <v>2</v>
      </c>
      <c r="AK30" s="31" t="str">
        <f>'District Raw Data'!AF30</f>
        <v xml:space="preserve"> </v>
      </c>
      <c r="AL30" s="31" t="str">
        <f t="shared" si="9"/>
        <v>NO</v>
      </c>
      <c r="AM30" s="31" t="str">
        <f>'District Raw Data'!AG30</f>
        <v xml:space="preserve"> </v>
      </c>
      <c r="AN30" s="31" t="str">
        <f t="shared" si="10"/>
        <v>NO</v>
      </c>
      <c r="AO30" s="31" t="str">
        <f>'District Raw Data'!AH30</f>
        <v xml:space="preserve"> </v>
      </c>
      <c r="AP30" s="31" t="str">
        <f t="shared" si="11"/>
        <v>NO</v>
      </c>
      <c r="AQ30" s="31" t="str">
        <f>'District Raw Data'!AI30</f>
        <v>YES</v>
      </c>
      <c r="AR30" s="31" t="str">
        <f t="shared" si="12"/>
        <v>YES</v>
      </c>
      <c r="AS30" s="31" t="str">
        <f>'District Raw Data'!AJ30</f>
        <v xml:space="preserve"> </v>
      </c>
      <c r="AT30" s="31" t="str">
        <f t="shared" si="13"/>
        <v>NO</v>
      </c>
      <c r="AU30" s="31" t="str">
        <f>'District Raw Data'!AK30</f>
        <v/>
      </c>
      <c r="AV30" s="31" t="str">
        <f t="shared" si="14"/>
        <v>NO</v>
      </c>
      <c r="AW30" s="31" t="str">
        <f>'District Raw Data'!AL30</f>
        <v/>
      </c>
      <c r="AX30" s="31" t="str">
        <f t="shared" si="15"/>
        <v>NO</v>
      </c>
    </row>
    <row r="31" spans="1:50">
      <c r="A31" s="31">
        <v>30</v>
      </c>
      <c r="B31" s="31">
        <f>'District Raw Data'!D31</f>
        <v>30</v>
      </c>
      <c r="C31" s="115" t="str">
        <f t="shared" si="16"/>
        <v>30</v>
      </c>
      <c r="D31" s="31" t="str">
        <f>'District Raw Data'!F31</f>
        <v>Kent J Lorens</v>
      </c>
      <c r="E31" s="31">
        <f>'District Raw Data'!H31</f>
        <v>4</v>
      </c>
      <c r="F31" s="31">
        <f>'District Raw Data'!I31</f>
        <v>0</v>
      </c>
      <c r="G31" s="31">
        <f>'District Raw Data'!J31</f>
        <v>0</v>
      </c>
      <c r="H31" s="31">
        <f t="shared" si="1"/>
        <v>2</v>
      </c>
      <c r="I31" s="31">
        <f>'District Raw Data'!K31</f>
        <v>19</v>
      </c>
      <c r="J31" s="31">
        <f>'District Raw Data'!L31</f>
        <v>0</v>
      </c>
      <c r="K31" s="100">
        <f>'District Raw Data'!M31</f>
        <v>0</v>
      </c>
      <c r="L31" s="101">
        <f t="shared" si="2"/>
        <v>19</v>
      </c>
      <c r="M31" s="31">
        <f>'District Raw Data'!N31</f>
        <v>2</v>
      </c>
      <c r="N31" s="31">
        <f>'District Raw Data'!O31</f>
        <v>0</v>
      </c>
      <c r="O31" s="100">
        <f>'District Raw Data'!P31</f>
        <v>0</v>
      </c>
      <c r="P31" s="101">
        <f t="shared" si="3"/>
        <v>2</v>
      </c>
      <c r="Q31" s="31">
        <f>'District Raw Data'!Q31</f>
        <v>4</v>
      </c>
      <c r="R31" s="31">
        <f>'District Raw Data'!R31</f>
        <v>4</v>
      </c>
      <c r="S31" s="100">
        <f>'District Raw Data'!S31</f>
        <v>1</v>
      </c>
      <c r="T31" s="102">
        <f t="shared" si="4"/>
        <v>0</v>
      </c>
      <c r="U31" s="31">
        <f>'District Raw Data'!T31</f>
        <v>4</v>
      </c>
      <c r="V31" s="31">
        <f>'District Raw Data'!U31</f>
        <v>4</v>
      </c>
      <c r="W31" s="100">
        <f>'District Raw Data'!V31</f>
        <v>1</v>
      </c>
      <c r="X31" s="102">
        <f t="shared" si="5"/>
        <v>0</v>
      </c>
      <c r="Y31" s="31">
        <f>'District Raw Data'!W31</f>
        <v>4</v>
      </c>
      <c r="Z31" s="31">
        <f>'District Raw Data'!X31</f>
        <v>4</v>
      </c>
      <c r="AA31" s="100">
        <f>'District Raw Data'!Y31</f>
        <v>1</v>
      </c>
      <c r="AB31" s="102">
        <f t="shared" si="6"/>
        <v>0</v>
      </c>
      <c r="AC31" s="31">
        <f>'District Raw Data'!Z31</f>
        <v>4</v>
      </c>
      <c r="AD31" s="31">
        <f>'District Raw Data'!AA31</f>
        <v>0</v>
      </c>
      <c r="AE31" s="100">
        <f>'District Raw Data'!AB31</f>
        <v>0</v>
      </c>
      <c r="AF31" s="102">
        <f t="shared" si="7"/>
        <v>4</v>
      </c>
      <c r="AG31" s="31">
        <f>'District Raw Data'!AC31</f>
        <v>4</v>
      </c>
      <c r="AH31" s="31">
        <f>'District Raw Data'!AD31</f>
        <v>1</v>
      </c>
      <c r="AI31" s="100">
        <f>'District Raw Data'!AE31</f>
        <v>0.25</v>
      </c>
      <c r="AJ31" s="102">
        <f t="shared" si="8"/>
        <v>3</v>
      </c>
      <c r="AK31" s="31" t="str">
        <f>'District Raw Data'!AF31</f>
        <v xml:space="preserve"> </v>
      </c>
      <c r="AL31" s="31" t="str">
        <f t="shared" si="9"/>
        <v>NO</v>
      </c>
      <c r="AM31" s="31" t="str">
        <f>'District Raw Data'!AG31</f>
        <v xml:space="preserve"> </v>
      </c>
      <c r="AN31" s="31" t="str">
        <f t="shared" si="10"/>
        <v>NO</v>
      </c>
      <c r="AO31" s="31" t="str">
        <f>'District Raw Data'!AH31</f>
        <v xml:space="preserve"> </v>
      </c>
      <c r="AP31" s="31" t="str">
        <f t="shared" si="11"/>
        <v>NO</v>
      </c>
      <c r="AQ31" s="31" t="str">
        <f>'District Raw Data'!AI31</f>
        <v>YES</v>
      </c>
      <c r="AR31" s="31" t="str">
        <f t="shared" si="12"/>
        <v>YES</v>
      </c>
      <c r="AS31" s="31" t="str">
        <f>'District Raw Data'!AJ31</f>
        <v xml:space="preserve"> </v>
      </c>
      <c r="AT31" s="31" t="str">
        <f t="shared" si="13"/>
        <v>NO</v>
      </c>
      <c r="AU31" s="31" t="str">
        <f>'District Raw Data'!AK31</f>
        <v/>
      </c>
      <c r="AV31" s="31" t="str">
        <f t="shared" si="14"/>
        <v>NO</v>
      </c>
      <c r="AW31" s="31" t="str">
        <f>'District Raw Data'!AL31</f>
        <v/>
      </c>
      <c r="AX31" s="31" t="str">
        <f t="shared" si="15"/>
        <v>NO</v>
      </c>
    </row>
    <row r="32" spans="1:50">
      <c r="A32" s="31">
        <v>31</v>
      </c>
      <c r="B32" s="31">
        <f>'District Raw Data'!D32</f>
        <v>31</v>
      </c>
      <c r="C32" s="115" t="str">
        <f t="shared" si="16"/>
        <v>31</v>
      </c>
      <c r="D32" s="31" t="str">
        <f>'District Raw Data'!F32</f>
        <v>John Navarro Songco</v>
      </c>
      <c r="E32" s="31">
        <f>'District Raw Data'!H32</f>
        <v>3</v>
      </c>
      <c r="F32" s="31">
        <f>'District Raw Data'!I32</f>
        <v>0</v>
      </c>
      <c r="G32" s="31">
        <f>'District Raw Data'!J32</f>
        <v>0</v>
      </c>
      <c r="H32" s="31">
        <f t="shared" si="1"/>
        <v>2</v>
      </c>
      <c r="I32" s="31">
        <f>'District Raw Data'!K32</f>
        <v>17</v>
      </c>
      <c r="J32" s="31">
        <f>'District Raw Data'!L32</f>
        <v>2</v>
      </c>
      <c r="K32" s="100">
        <f>'District Raw Data'!M32</f>
        <v>0.11764705882352941</v>
      </c>
      <c r="L32" s="101">
        <f t="shared" si="2"/>
        <v>15</v>
      </c>
      <c r="M32" s="31">
        <f>'District Raw Data'!N32</f>
        <v>2</v>
      </c>
      <c r="N32" s="31">
        <f>'District Raw Data'!O32</f>
        <v>0</v>
      </c>
      <c r="O32" s="100">
        <f>'District Raw Data'!P32</f>
        <v>0</v>
      </c>
      <c r="P32" s="101">
        <f t="shared" si="3"/>
        <v>2</v>
      </c>
      <c r="Q32" s="31">
        <f>'District Raw Data'!Q32</f>
        <v>3</v>
      </c>
      <c r="R32" s="31">
        <f>'District Raw Data'!R32</f>
        <v>3</v>
      </c>
      <c r="S32" s="100">
        <f>'District Raw Data'!S32</f>
        <v>1</v>
      </c>
      <c r="T32" s="102">
        <f t="shared" si="4"/>
        <v>0</v>
      </c>
      <c r="U32" s="31">
        <f>'District Raw Data'!T32</f>
        <v>3</v>
      </c>
      <c r="V32" s="31">
        <f>'District Raw Data'!U32</f>
        <v>3</v>
      </c>
      <c r="W32" s="100">
        <f>'District Raw Data'!V32</f>
        <v>1</v>
      </c>
      <c r="X32" s="102">
        <f t="shared" si="5"/>
        <v>0</v>
      </c>
      <c r="Y32" s="31">
        <f>'District Raw Data'!W32</f>
        <v>3</v>
      </c>
      <c r="Z32" s="31">
        <f>'District Raw Data'!X32</f>
        <v>2</v>
      </c>
      <c r="AA32" s="100">
        <f>'District Raw Data'!Y32</f>
        <v>0.66666666666666663</v>
      </c>
      <c r="AB32" s="102">
        <f t="shared" si="6"/>
        <v>1</v>
      </c>
      <c r="AC32" s="31">
        <f>'District Raw Data'!Z32</f>
        <v>3</v>
      </c>
      <c r="AD32" s="31">
        <f>'District Raw Data'!AA32</f>
        <v>0</v>
      </c>
      <c r="AE32" s="100">
        <f>'District Raw Data'!AB32</f>
        <v>0</v>
      </c>
      <c r="AF32" s="102">
        <f t="shared" si="7"/>
        <v>3</v>
      </c>
      <c r="AG32" s="31">
        <f>'District Raw Data'!AC32</f>
        <v>3</v>
      </c>
      <c r="AH32" s="31">
        <f>'District Raw Data'!AD32</f>
        <v>2</v>
      </c>
      <c r="AI32" s="100">
        <f>'District Raw Data'!AE32</f>
        <v>0.66666666666666663</v>
      </c>
      <c r="AJ32" s="102">
        <f t="shared" si="8"/>
        <v>1</v>
      </c>
      <c r="AK32" s="31" t="str">
        <f>'District Raw Data'!AF32</f>
        <v xml:space="preserve"> </v>
      </c>
      <c r="AL32" s="31" t="str">
        <f t="shared" si="9"/>
        <v>NO</v>
      </c>
      <c r="AM32" s="31" t="str">
        <f>'District Raw Data'!AG32</f>
        <v xml:space="preserve"> </v>
      </c>
      <c r="AN32" s="31" t="str">
        <f t="shared" si="10"/>
        <v>NO</v>
      </c>
      <c r="AO32" s="31" t="str">
        <f>'District Raw Data'!AH32</f>
        <v xml:space="preserve"> </v>
      </c>
      <c r="AP32" s="31" t="str">
        <f t="shared" si="11"/>
        <v>NO</v>
      </c>
      <c r="AQ32" s="31" t="str">
        <f>'District Raw Data'!AI32</f>
        <v>YES</v>
      </c>
      <c r="AR32" s="31" t="str">
        <f t="shared" si="12"/>
        <v>YES</v>
      </c>
      <c r="AS32" s="31" t="str">
        <f>'District Raw Data'!AJ32</f>
        <v xml:space="preserve"> </v>
      </c>
      <c r="AT32" s="31" t="str">
        <f t="shared" si="13"/>
        <v>NO</v>
      </c>
      <c r="AU32" s="31" t="str">
        <f>'District Raw Data'!AK32</f>
        <v/>
      </c>
      <c r="AV32" s="31" t="str">
        <f t="shared" si="14"/>
        <v>NO</v>
      </c>
      <c r="AW32" s="31" t="str">
        <f>'District Raw Data'!AL32</f>
        <v/>
      </c>
      <c r="AX32" s="31" t="str">
        <f t="shared" si="15"/>
        <v>NO</v>
      </c>
    </row>
    <row r="33" spans="1:50">
      <c r="A33" s="31">
        <v>32</v>
      </c>
      <c r="B33" s="31">
        <f>'District Raw Data'!D33</f>
        <v>32</v>
      </c>
      <c r="C33" s="115" t="str">
        <f t="shared" si="16"/>
        <v>32</v>
      </c>
      <c r="D33" s="31" t="str">
        <f>'District Raw Data'!F33</f>
        <v>Patrick J Brennan</v>
      </c>
      <c r="E33" s="31">
        <f>'District Raw Data'!H33</f>
        <v>3</v>
      </c>
      <c r="F33" s="31">
        <f>'District Raw Data'!I33</f>
        <v>0</v>
      </c>
      <c r="G33" s="31">
        <f>'District Raw Data'!J33</f>
        <v>0</v>
      </c>
      <c r="H33" s="31">
        <f t="shared" si="1"/>
        <v>2</v>
      </c>
      <c r="I33" s="31">
        <f>'District Raw Data'!K33</f>
        <v>15</v>
      </c>
      <c r="J33" s="31">
        <f>'District Raw Data'!L33</f>
        <v>0</v>
      </c>
      <c r="K33" s="100">
        <f>'District Raw Data'!M33</f>
        <v>0</v>
      </c>
      <c r="L33" s="101">
        <f t="shared" si="2"/>
        <v>15</v>
      </c>
      <c r="M33" s="31">
        <f>'District Raw Data'!N33</f>
        <v>2</v>
      </c>
      <c r="N33" s="31">
        <f>'District Raw Data'!O33</f>
        <v>0</v>
      </c>
      <c r="O33" s="100">
        <f>'District Raw Data'!P33</f>
        <v>0</v>
      </c>
      <c r="P33" s="101">
        <f t="shared" si="3"/>
        <v>2</v>
      </c>
      <c r="Q33" s="31">
        <f>'District Raw Data'!Q33</f>
        <v>3</v>
      </c>
      <c r="R33" s="31">
        <f>'District Raw Data'!R33</f>
        <v>2</v>
      </c>
      <c r="S33" s="100">
        <f>'District Raw Data'!S33</f>
        <v>0.66666666666666663</v>
      </c>
      <c r="T33" s="102">
        <f t="shared" si="4"/>
        <v>1</v>
      </c>
      <c r="U33" s="31">
        <f>'District Raw Data'!T33</f>
        <v>3</v>
      </c>
      <c r="V33" s="31">
        <f>'District Raw Data'!U33</f>
        <v>2</v>
      </c>
      <c r="W33" s="100">
        <f>'District Raw Data'!V33</f>
        <v>0.66666666666666663</v>
      </c>
      <c r="X33" s="102">
        <f t="shared" si="5"/>
        <v>1</v>
      </c>
      <c r="Y33" s="31">
        <f>'District Raw Data'!W33</f>
        <v>3</v>
      </c>
      <c r="Z33" s="31">
        <f>'District Raw Data'!X33</f>
        <v>2</v>
      </c>
      <c r="AA33" s="100">
        <f>'District Raw Data'!Y33</f>
        <v>0.66666666666666663</v>
      </c>
      <c r="AB33" s="102">
        <f t="shared" si="6"/>
        <v>1</v>
      </c>
      <c r="AC33" s="31">
        <f>'District Raw Data'!Z33</f>
        <v>3</v>
      </c>
      <c r="AD33" s="31">
        <f>'District Raw Data'!AA33</f>
        <v>0</v>
      </c>
      <c r="AE33" s="100">
        <f>'District Raw Data'!AB33</f>
        <v>0</v>
      </c>
      <c r="AF33" s="102">
        <f t="shared" si="7"/>
        <v>3</v>
      </c>
      <c r="AG33" s="31">
        <f>'District Raw Data'!AC33</f>
        <v>3</v>
      </c>
      <c r="AH33" s="31">
        <f>'District Raw Data'!AD33</f>
        <v>2</v>
      </c>
      <c r="AI33" s="100">
        <f>'District Raw Data'!AE33</f>
        <v>0.66666666666666663</v>
      </c>
      <c r="AJ33" s="102">
        <f t="shared" si="8"/>
        <v>1</v>
      </c>
      <c r="AK33" s="31" t="str">
        <f>'District Raw Data'!AF33</f>
        <v xml:space="preserve"> </v>
      </c>
      <c r="AL33" s="31" t="str">
        <f t="shared" si="9"/>
        <v>NO</v>
      </c>
      <c r="AM33" s="31" t="str">
        <f>'District Raw Data'!AG33</f>
        <v xml:space="preserve"> </v>
      </c>
      <c r="AN33" s="31" t="str">
        <f t="shared" si="10"/>
        <v>NO</v>
      </c>
      <c r="AO33" s="31" t="str">
        <f>'District Raw Data'!AH33</f>
        <v xml:space="preserve"> </v>
      </c>
      <c r="AP33" s="31" t="str">
        <f t="shared" si="11"/>
        <v>NO</v>
      </c>
      <c r="AQ33" s="31" t="str">
        <f>'District Raw Data'!AI33</f>
        <v xml:space="preserve"> </v>
      </c>
      <c r="AR33" s="31" t="str">
        <f t="shared" si="12"/>
        <v>NO</v>
      </c>
      <c r="AS33" s="31" t="str">
        <f>'District Raw Data'!AJ33</f>
        <v xml:space="preserve"> </v>
      </c>
      <c r="AT33" s="31" t="str">
        <f t="shared" si="13"/>
        <v>NO</v>
      </c>
      <c r="AU33" s="31" t="str">
        <f>'District Raw Data'!AK33</f>
        <v/>
      </c>
      <c r="AV33" s="31" t="str">
        <f t="shared" si="14"/>
        <v>NO</v>
      </c>
      <c r="AW33" s="31" t="str">
        <f>'District Raw Data'!AL33</f>
        <v/>
      </c>
      <c r="AX33" s="31" t="str">
        <f t="shared" si="15"/>
        <v>NO</v>
      </c>
    </row>
    <row r="34" spans="1:50">
      <c r="A34" s="31">
        <v>33</v>
      </c>
      <c r="B34" s="31">
        <f>'District Raw Data'!D34</f>
        <v>33</v>
      </c>
      <c r="C34" s="115" t="str">
        <f t="shared" si="16"/>
        <v>33</v>
      </c>
      <c r="D34" s="31" t="str">
        <f>'District Raw Data'!F34</f>
        <v>Alvin D Raef</v>
      </c>
      <c r="E34" s="31">
        <f>'District Raw Data'!H34</f>
        <v>4</v>
      </c>
      <c r="F34" s="31">
        <f>'District Raw Data'!I34</f>
        <v>0</v>
      </c>
      <c r="G34" s="31">
        <f>'District Raw Data'!J34</f>
        <v>0</v>
      </c>
      <c r="H34" s="31">
        <f t="shared" si="1"/>
        <v>2</v>
      </c>
      <c r="I34" s="31">
        <f>'District Raw Data'!K34</f>
        <v>41</v>
      </c>
      <c r="J34" s="31">
        <f>'District Raw Data'!L34</f>
        <v>4</v>
      </c>
      <c r="K34" s="100">
        <f>'District Raw Data'!M34</f>
        <v>9.7560975609756101E-2</v>
      </c>
      <c r="L34" s="101">
        <f t="shared" si="2"/>
        <v>37</v>
      </c>
      <c r="M34" s="31">
        <f>'District Raw Data'!N34</f>
        <v>2</v>
      </c>
      <c r="N34" s="31">
        <f>'District Raw Data'!O34</f>
        <v>0</v>
      </c>
      <c r="O34" s="100">
        <f>'District Raw Data'!P34</f>
        <v>0</v>
      </c>
      <c r="P34" s="101">
        <f t="shared" si="3"/>
        <v>2</v>
      </c>
      <c r="Q34" s="31">
        <f>'District Raw Data'!Q34</f>
        <v>4</v>
      </c>
      <c r="R34" s="31">
        <f>'District Raw Data'!R34</f>
        <v>4</v>
      </c>
      <c r="S34" s="100">
        <f>'District Raw Data'!S34</f>
        <v>1</v>
      </c>
      <c r="T34" s="102">
        <f t="shared" si="4"/>
        <v>0</v>
      </c>
      <c r="U34" s="31">
        <f>'District Raw Data'!T34</f>
        <v>4</v>
      </c>
      <c r="V34" s="31">
        <f>'District Raw Data'!U34</f>
        <v>4</v>
      </c>
      <c r="W34" s="100">
        <f>'District Raw Data'!V34</f>
        <v>1</v>
      </c>
      <c r="X34" s="102">
        <f t="shared" si="5"/>
        <v>0</v>
      </c>
      <c r="Y34" s="31">
        <f>'District Raw Data'!W34</f>
        <v>4</v>
      </c>
      <c r="Z34" s="31">
        <f>'District Raw Data'!X34</f>
        <v>4</v>
      </c>
      <c r="AA34" s="100">
        <f>'District Raw Data'!Y34</f>
        <v>1</v>
      </c>
      <c r="AB34" s="102">
        <f t="shared" si="6"/>
        <v>0</v>
      </c>
      <c r="AC34" s="31">
        <f>'District Raw Data'!Z34</f>
        <v>4</v>
      </c>
      <c r="AD34" s="31">
        <f>'District Raw Data'!AA34</f>
        <v>0</v>
      </c>
      <c r="AE34" s="100">
        <f>'District Raw Data'!AB34</f>
        <v>0</v>
      </c>
      <c r="AF34" s="102">
        <f t="shared" si="7"/>
        <v>4</v>
      </c>
      <c r="AG34" s="31">
        <f>'District Raw Data'!AC34</f>
        <v>4</v>
      </c>
      <c r="AH34" s="31">
        <f>'District Raw Data'!AD34</f>
        <v>4</v>
      </c>
      <c r="AI34" s="100">
        <f>'District Raw Data'!AE34</f>
        <v>1</v>
      </c>
      <c r="AJ34" s="102">
        <f t="shared" si="8"/>
        <v>0</v>
      </c>
      <c r="AK34" s="31" t="str">
        <f>'District Raw Data'!AF34</f>
        <v xml:space="preserve"> </v>
      </c>
      <c r="AL34" s="31" t="str">
        <f t="shared" si="9"/>
        <v>NO</v>
      </c>
      <c r="AM34" s="31" t="str">
        <f>'District Raw Data'!AG34</f>
        <v xml:space="preserve"> </v>
      </c>
      <c r="AN34" s="31" t="str">
        <f t="shared" si="10"/>
        <v>NO</v>
      </c>
      <c r="AO34" s="31" t="str">
        <f>'District Raw Data'!AH34</f>
        <v xml:space="preserve"> </v>
      </c>
      <c r="AP34" s="31" t="str">
        <f t="shared" si="11"/>
        <v>NO</v>
      </c>
      <c r="AQ34" s="31" t="str">
        <f>'District Raw Data'!AI34</f>
        <v>YES</v>
      </c>
      <c r="AR34" s="31" t="str">
        <f t="shared" si="12"/>
        <v>YES</v>
      </c>
      <c r="AS34" s="31" t="str">
        <f>'District Raw Data'!AJ34</f>
        <v xml:space="preserve"> </v>
      </c>
      <c r="AT34" s="31" t="str">
        <f t="shared" si="13"/>
        <v>NO</v>
      </c>
      <c r="AU34" s="31" t="str">
        <f>'District Raw Data'!AK34</f>
        <v/>
      </c>
      <c r="AV34" s="31" t="str">
        <f t="shared" si="14"/>
        <v>NO</v>
      </c>
      <c r="AW34" s="31" t="str">
        <f>'District Raw Data'!AL34</f>
        <v/>
      </c>
      <c r="AX34" s="31" t="str">
        <f t="shared" si="15"/>
        <v>NO</v>
      </c>
    </row>
    <row r="35" spans="1:50">
      <c r="A35" s="31">
        <v>34</v>
      </c>
      <c r="B35" s="31">
        <f>'District Raw Data'!D35</f>
        <v>34</v>
      </c>
      <c r="C35" s="115" t="str">
        <f t="shared" si="16"/>
        <v>34</v>
      </c>
      <c r="D35" s="31" t="str">
        <f>'District Raw Data'!F35</f>
        <v>Chris C Gries</v>
      </c>
      <c r="E35" s="31">
        <f>'District Raw Data'!H35</f>
        <v>4</v>
      </c>
      <c r="F35" s="31">
        <f>'District Raw Data'!I35</f>
        <v>0</v>
      </c>
      <c r="G35" s="31">
        <f>'District Raw Data'!J35</f>
        <v>0</v>
      </c>
      <c r="H35" s="31">
        <f t="shared" si="1"/>
        <v>2</v>
      </c>
      <c r="I35" s="31">
        <f>'District Raw Data'!K35</f>
        <v>25</v>
      </c>
      <c r="J35" s="31">
        <f>'District Raw Data'!L35</f>
        <v>21</v>
      </c>
      <c r="K35" s="100">
        <f>'District Raw Data'!M35</f>
        <v>0.84</v>
      </c>
      <c r="L35" s="101">
        <f t="shared" si="2"/>
        <v>4</v>
      </c>
      <c r="M35" s="31">
        <f>'District Raw Data'!N35</f>
        <v>2</v>
      </c>
      <c r="N35" s="31">
        <f>'District Raw Data'!O35</f>
        <v>0</v>
      </c>
      <c r="O35" s="100">
        <f>'District Raw Data'!P35</f>
        <v>0</v>
      </c>
      <c r="P35" s="101">
        <f t="shared" si="3"/>
        <v>2</v>
      </c>
      <c r="Q35" s="31">
        <f>'District Raw Data'!Q35</f>
        <v>4</v>
      </c>
      <c r="R35" s="31">
        <f>'District Raw Data'!R35</f>
        <v>4</v>
      </c>
      <c r="S35" s="100">
        <f>'District Raw Data'!S35</f>
        <v>1</v>
      </c>
      <c r="T35" s="102">
        <f t="shared" si="4"/>
        <v>0</v>
      </c>
      <c r="U35" s="31">
        <f>'District Raw Data'!T35</f>
        <v>4</v>
      </c>
      <c r="V35" s="31">
        <f>'District Raw Data'!U35</f>
        <v>4</v>
      </c>
      <c r="W35" s="100">
        <f>'District Raw Data'!V35</f>
        <v>1</v>
      </c>
      <c r="X35" s="102">
        <f t="shared" si="5"/>
        <v>0</v>
      </c>
      <c r="Y35" s="31">
        <f>'District Raw Data'!W35</f>
        <v>4</v>
      </c>
      <c r="Z35" s="31">
        <f>'District Raw Data'!X35</f>
        <v>4</v>
      </c>
      <c r="AA35" s="100">
        <f>'District Raw Data'!Y35</f>
        <v>1</v>
      </c>
      <c r="AB35" s="102">
        <f t="shared" si="6"/>
        <v>0</v>
      </c>
      <c r="AC35" s="31">
        <f>'District Raw Data'!Z35</f>
        <v>4</v>
      </c>
      <c r="AD35" s="31">
        <f>'District Raw Data'!AA35</f>
        <v>0</v>
      </c>
      <c r="AE35" s="100">
        <f>'District Raw Data'!AB35</f>
        <v>0</v>
      </c>
      <c r="AF35" s="102">
        <f t="shared" si="7"/>
        <v>4</v>
      </c>
      <c r="AG35" s="31">
        <f>'District Raw Data'!AC35</f>
        <v>4</v>
      </c>
      <c r="AH35" s="31">
        <f>'District Raw Data'!AD35</f>
        <v>4</v>
      </c>
      <c r="AI35" s="100">
        <f>'District Raw Data'!AE35</f>
        <v>1</v>
      </c>
      <c r="AJ35" s="102">
        <f t="shared" si="8"/>
        <v>0</v>
      </c>
      <c r="AK35" s="31" t="str">
        <f>'District Raw Data'!AF35</f>
        <v xml:space="preserve"> </v>
      </c>
      <c r="AL35" s="31" t="str">
        <f t="shared" si="9"/>
        <v>NO</v>
      </c>
      <c r="AM35" s="31" t="str">
        <f>'District Raw Data'!AG35</f>
        <v xml:space="preserve"> </v>
      </c>
      <c r="AN35" s="31" t="str">
        <f t="shared" si="10"/>
        <v>NO</v>
      </c>
      <c r="AO35" s="31" t="str">
        <f>'District Raw Data'!AH35</f>
        <v xml:space="preserve"> </v>
      </c>
      <c r="AP35" s="31" t="str">
        <f t="shared" si="11"/>
        <v>NO</v>
      </c>
      <c r="AQ35" s="31" t="str">
        <f>'District Raw Data'!AI35</f>
        <v>YES</v>
      </c>
      <c r="AR35" s="31" t="str">
        <f t="shared" si="12"/>
        <v>YES</v>
      </c>
      <c r="AS35" s="31" t="str">
        <f>'District Raw Data'!AJ35</f>
        <v xml:space="preserve"> </v>
      </c>
      <c r="AT35" s="31" t="str">
        <f t="shared" si="13"/>
        <v>NO</v>
      </c>
      <c r="AU35" s="31" t="str">
        <f>'District Raw Data'!AK35</f>
        <v/>
      </c>
      <c r="AV35" s="31" t="str">
        <f t="shared" si="14"/>
        <v>NO</v>
      </c>
      <c r="AW35" s="31" t="str">
        <f>'District Raw Data'!AL35</f>
        <v/>
      </c>
      <c r="AX35" s="31" t="str">
        <f t="shared" si="15"/>
        <v>NO</v>
      </c>
    </row>
    <row r="36" spans="1:50">
      <c r="A36" s="31">
        <v>35</v>
      </c>
      <c r="B36" s="31">
        <f>'District Raw Data'!D36</f>
        <v>35</v>
      </c>
      <c r="C36" s="115" t="str">
        <f t="shared" si="16"/>
        <v>35</v>
      </c>
      <c r="D36" s="31" t="str">
        <f>'District Raw Data'!F36</f>
        <v>Marxen W Kyriss</v>
      </c>
      <c r="E36" s="31">
        <f>'District Raw Data'!H36</f>
        <v>4</v>
      </c>
      <c r="F36" s="31">
        <f>'District Raw Data'!I36</f>
        <v>0</v>
      </c>
      <c r="G36" s="31">
        <f>'District Raw Data'!J36</f>
        <v>0</v>
      </c>
      <c r="H36" s="31">
        <f t="shared" si="1"/>
        <v>2</v>
      </c>
      <c r="I36" s="31">
        <f>'District Raw Data'!K36</f>
        <v>34</v>
      </c>
      <c r="J36" s="31">
        <f>'District Raw Data'!L36</f>
        <v>6</v>
      </c>
      <c r="K36" s="100">
        <f>'District Raw Data'!M36</f>
        <v>0.17647058823529413</v>
      </c>
      <c r="L36" s="101">
        <f t="shared" si="2"/>
        <v>28</v>
      </c>
      <c r="M36" s="31">
        <f>'District Raw Data'!N36</f>
        <v>2</v>
      </c>
      <c r="N36" s="31">
        <f>'District Raw Data'!O36</f>
        <v>0</v>
      </c>
      <c r="O36" s="100">
        <f>'District Raw Data'!P36</f>
        <v>0</v>
      </c>
      <c r="P36" s="101">
        <f t="shared" si="3"/>
        <v>2</v>
      </c>
      <c r="Q36" s="31">
        <f>'District Raw Data'!Q36</f>
        <v>4</v>
      </c>
      <c r="R36" s="31">
        <f>'District Raw Data'!R36</f>
        <v>4</v>
      </c>
      <c r="S36" s="100">
        <f>'District Raw Data'!S36</f>
        <v>1</v>
      </c>
      <c r="T36" s="102">
        <f t="shared" si="4"/>
        <v>0</v>
      </c>
      <c r="U36" s="31">
        <f>'District Raw Data'!T36</f>
        <v>4</v>
      </c>
      <c r="V36" s="31">
        <f>'District Raw Data'!U36</f>
        <v>4</v>
      </c>
      <c r="W36" s="100">
        <f>'District Raw Data'!V36</f>
        <v>1</v>
      </c>
      <c r="X36" s="102">
        <f t="shared" si="5"/>
        <v>0</v>
      </c>
      <c r="Y36" s="31">
        <f>'District Raw Data'!W36</f>
        <v>4</v>
      </c>
      <c r="Z36" s="31">
        <f>'District Raw Data'!X36</f>
        <v>4</v>
      </c>
      <c r="AA36" s="100">
        <f>'District Raw Data'!Y36</f>
        <v>1</v>
      </c>
      <c r="AB36" s="102">
        <f t="shared" si="6"/>
        <v>0</v>
      </c>
      <c r="AC36" s="31">
        <f>'District Raw Data'!Z36</f>
        <v>4</v>
      </c>
      <c r="AD36" s="31">
        <f>'District Raw Data'!AA36</f>
        <v>0</v>
      </c>
      <c r="AE36" s="100">
        <f>'District Raw Data'!AB36</f>
        <v>0</v>
      </c>
      <c r="AF36" s="102">
        <f t="shared" si="7"/>
        <v>4</v>
      </c>
      <c r="AG36" s="31">
        <f>'District Raw Data'!AC36</f>
        <v>4</v>
      </c>
      <c r="AH36" s="31">
        <f>'District Raw Data'!AD36</f>
        <v>4</v>
      </c>
      <c r="AI36" s="100">
        <f>'District Raw Data'!AE36</f>
        <v>1</v>
      </c>
      <c r="AJ36" s="102">
        <f t="shared" si="8"/>
        <v>0</v>
      </c>
      <c r="AK36" s="31" t="str">
        <f>'District Raw Data'!AF36</f>
        <v xml:space="preserve"> </v>
      </c>
      <c r="AL36" s="31" t="str">
        <f t="shared" si="9"/>
        <v>NO</v>
      </c>
      <c r="AM36" s="31" t="str">
        <f>'District Raw Data'!AG36</f>
        <v xml:space="preserve"> </v>
      </c>
      <c r="AN36" s="31" t="str">
        <f t="shared" si="10"/>
        <v>NO</v>
      </c>
      <c r="AO36" s="31" t="str">
        <f>'District Raw Data'!AH36</f>
        <v xml:space="preserve"> </v>
      </c>
      <c r="AP36" s="31" t="str">
        <f t="shared" si="11"/>
        <v>NO</v>
      </c>
      <c r="AQ36" s="31" t="str">
        <f>'District Raw Data'!AI36</f>
        <v>YES</v>
      </c>
      <c r="AR36" s="31" t="str">
        <f t="shared" si="12"/>
        <v>YES</v>
      </c>
      <c r="AS36" s="31" t="str">
        <f>'District Raw Data'!AJ36</f>
        <v xml:space="preserve"> </v>
      </c>
      <c r="AT36" s="31" t="str">
        <f t="shared" si="13"/>
        <v>NO</v>
      </c>
      <c r="AU36" s="31" t="str">
        <f>'District Raw Data'!AK36</f>
        <v/>
      </c>
      <c r="AV36" s="31" t="str">
        <f t="shared" si="14"/>
        <v>NO</v>
      </c>
      <c r="AW36" s="31" t="str">
        <f>'District Raw Data'!AL36</f>
        <v/>
      </c>
      <c r="AX36" s="31" t="str">
        <f t="shared" si="15"/>
        <v>NO</v>
      </c>
    </row>
    <row r="37" spans="1:50">
      <c r="A37" s="31">
        <v>36</v>
      </c>
      <c r="B37" s="31">
        <f>'District Raw Data'!D37</f>
        <v>36</v>
      </c>
      <c r="C37" s="115" t="str">
        <f t="shared" si="16"/>
        <v>36</v>
      </c>
      <c r="D37" s="31" t="str">
        <f>'District Raw Data'!F37</f>
        <v>Galen J Pokorny</v>
      </c>
      <c r="E37" s="31">
        <f>'District Raw Data'!H37</f>
        <v>5</v>
      </c>
      <c r="F37" s="31">
        <f>'District Raw Data'!I37</f>
        <v>0</v>
      </c>
      <c r="G37" s="31">
        <f>'District Raw Data'!J37</f>
        <v>0</v>
      </c>
      <c r="H37" s="31">
        <f t="shared" si="1"/>
        <v>2</v>
      </c>
      <c r="I37" s="31">
        <f>'District Raw Data'!K37</f>
        <v>24</v>
      </c>
      <c r="J37" s="31">
        <f>'District Raw Data'!L37</f>
        <v>0</v>
      </c>
      <c r="K37" s="100">
        <f>'District Raw Data'!M37</f>
        <v>0</v>
      </c>
      <c r="L37" s="101">
        <f t="shared" si="2"/>
        <v>24</v>
      </c>
      <c r="M37" s="31">
        <f>'District Raw Data'!N37</f>
        <v>3</v>
      </c>
      <c r="N37" s="31">
        <f>'District Raw Data'!O37</f>
        <v>0</v>
      </c>
      <c r="O37" s="100">
        <f>'District Raw Data'!P37</f>
        <v>0</v>
      </c>
      <c r="P37" s="101">
        <f t="shared" si="3"/>
        <v>3</v>
      </c>
      <c r="Q37" s="31">
        <f>'District Raw Data'!Q37</f>
        <v>5</v>
      </c>
      <c r="R37" s="31">
        <f>'District Raw Data'!R37</f>
        <v>5</v>
      </c>
      <c r="S37" s="100">
        <f>'District Raw Data'!S37</f>
        <v>1</v>
      </c>
      <c r="T37" s="102">
        <f t="shared" si="4"/>
        <v>0</v>
      </c>
      <c r="U37" s="31">
        <f>'District Raw Data'!T37</f>
        <v>5</v>
      </c>
      <c r="V37" s="31">
        <f>'District Raw Data'!U37</f>
        <v>4</v>
      </c>
      <c r="W37" s="100">
        <f>'District Raw Data'!V37</f>
        <v>0.8</v>
      </c>
      <c r="X37" s="102">
        <f t="shared" si="5"/>
        <v>1</v>
      </c>
      <c r="Y37" s="31">
        <f>'District Raw Data'!W37</f>
        <v>5</v>
      </c>
      <c r="Z37" s="31">
        <f>'District Raw Data'!X37</f>
        <v>3</v>
      </c>
      <c r="AA37" s="100">
        <f>'District Raw Data'!Y37</f>
        <v>0.6</v>
      </c>
      <c r="AB37" s="102">
        <f t="shared" si="6"/>
        <v>2</v>
      </c>
      <c r="AC37" s="31">
        <f>'District Raw Data'!Z37</f>
        <v>5</v>
      </c>
      <c r="AD37" s="31">
        <f>'District Raw Data'!AA37</f>
        <v>0</v>
      </c>
      <c r="AE37" s="100">
        <f>'District Raw Data'!AB37</f>
        <v>0</v>
      </c>
      <c r="AF37" s="102">
        <f t="shared" si="7"/>
        <v>5</v>
      </c>
      <c r="AG37" s="31">
        <f>'District Raw Data'!AC37</f>
        <v>5</v>
      </c>
      <c r="AH37" s="31">
        <f>'District Raw Data'!AD37</f>
        <v>2</v>
      </c>
      <c r="AI37" s="100">
        <f>'District Raw Data'!AE37</f>
        <v>0.4</v>
      </c>
      <c r="AJ37" s="102">
        <f t="shared" si="8"/>
        <v>3</v>
      </c>
      <c r="AK37" s="31" t="str">
        <f>'District Raw Data'!AF37</f>
        <v xml:space="preserve"> </v>
      </c>
      <c r="AL37" s="31" t="str">
        <f t="shared" si="9"/>
        <v>NO</v>
      </c>
      <c r="AM37" s="31" t="str">
        <f>'District Raw Data'!AG37</f>
        <v xml:space="preserve"> </v>
      </c>
      <c r="AN37" s="31" t="str">
        <f t="shared" si="10"/>
        <v>NO</v>
      </c>
      <c r="AO37" s="31" t="str">
        <f>'District Raw Data'!AH37</f>
        <v xml:space="preserve"> </v>
      </c>
      <c r="AP37" s="31" t="str">
        <f t="shared" si="11"/>
        <v>NO</v>
      </c>
      <c r="AQ37" s="31" t="str">
        <f>'District Raw Data'!AI37</f>
        <v>YES</v>
      </c>
      <c r="AR37" s="31" t="str">
        <f t="shared" si="12"/>
        <v>YES</v>
      </c>
      <c r="AS37" s="31" t="str">
        <f>'District Raw Data'!AJ37</f>
        <v xml:space="preserve"> </v>
      </c>
      <c r="AT37" s="31" t="str">
        <f t="shared" si="13"/>
        <v>NO</v>
      </c>
      <c r="AU37" s="31" t="str">
        <f>'District Raw Data'!AK37</f>
        <v/>
      </c>
      <c r="AV37" s="31" t="str">
        <f t="shared" si="14"/>
        <v>NO</v>
      </c>
      <c r="AW37" s="31" t="str">
        <f>'District Raw Data'!AL37</f>
        <v/>
      </c>
      <c r="AX37" s="31" t="str">
        <f t="shared" si="15"/>
        <v>NO</v>
      </c>
    </row>
    <row r="38" spans="1:50">
      <c r="A38" s="31">
        <v>37</v>
      </c>
      <c r="B38" s="31">
        <f>'District Raw Data'!D38</f>
        <v>37</v>
      </c>
      <c r="C38" s="115" t="str">
        <f t="shared" si="16"/>
        <v>37</v>
      </c>
      <c r="D38" s="31" t="str">
        <f>'District Raw Data'!F38</f>
        <v>Jeremy L Jordan</v>
      </c>
      <c r="E38" s="31">
        <f>'District Raw Data'!H38</f>
        <v>4</v>
      </c>
      <c r="F38" s="31">
        <f>'District Raw Data'!I38</f>
        <v>0</v>
      </c>
      <c r="G38" s="31">
        <f>'District Raw Data'!J38</f>
        <v>0</v>
      </c>
      <c r="H38" s="31">
        <f t="shared" si="1"/>
        <v>2</v>
      </c>
      <c r="I38" s="31">
        <f>'District Raw Data'!K38</f>
        <v>24</v>
      </c>
      <c r="J38" s="31">
        <f>'District Raw Data'!L38</f>
        <v>0</v>
      </c>
      <c r="K38" s="100">
        <f>'District Raw Data'!M38</f>
        <v>0</v>
      </c>
      <c r="L38" s="101">
        <f t="shared" si="2"/>
        <v>24</v>
      </c>
      <c r="M38" s="31">
        <f>'District Raw Data'!N38</f>
        <v>2</v>
      </c>
      <c r="N38" s="31">
        <f>'District Raw Data'!O38</f>
        <v>0</v>
      </c>
      <c r="O38" s="100">
        <f>'District Raw Data'!P38</f>
        <v>0</v>
      </c>
      <c r="P38" s="101">
        <f t="shared" si="3"/>
        <v>2</v>
      </c>
      <c r="Q38" s="31">
        <f>'District Raw Data'!Q38</f>
        <v>4</v>
      </c>
      <c r="R38" s="31">
        <f>'District Raw Data'!R38</f>
        <v>0</v>
      </c>
      <c r="S38" s="100">
        <f>'District Raw Data'!S38</f>
        <v>0</v>
      </c>
      <c r="T38" s="102">
        <f t="shared" si="4"/>
        <v>4</v>
      </c>
      <c r="U38" s="31">
        <f>'District Raw Data'!T38</f>
        <v>4</v>
      </c>
      <c r="V38" s="31">
        <f>'District Raw Data'!U38</f>
        <v>3</v>
      </c>
      <c r="W38" s="100">
        <f>'District Raw Data'!V38</f>
        <v>0.75</v>
      </c>
      <c r="X38" s="102">
        <f t="shared" si="5"/>
        <v>1</v>
      </c>
      <c r="Y38" s="31">
        <f>'District Raw Data'!W38</f>
        <v>4</v>
      </c>
      <c r="Z38" s="31">
        <f>'District Raw Data'!X38</f>
        <v>3</v>
      </c>
      <c r="AA38" s="100">
        <f>'District Raw Data'!Y38</f>
        <v>0.75</v>
      </c>
      <c r="AB38" s="102">
        <f t="shared" si="6"/>
        <v>1</v>
      </c>
      <c r="AC38" s="31">
        <f>'District Raw Data'!Z38</f>
        <v>4</v>
      </c>
      <c r="AD38" s="31">
        <f>'District Raw Data'!AA38</f>
        <v>0</v>
      </c>
      <c r="AE38" s="100">
        <f>'District Raw Data'!AB38</f>
        <v>0</v>
      </c>
      <c r="AF38" s="102">
        <f t="shared" si="7"/>
        <v>4</v>
      </c>
      <c r="AG38" s="31">
        <f>'District Raw Data'!AC38</f>
        <v>4</v>
      </c>
      <c r="AH38" s="31">
        <f>'District Raw Data'!AD38</f>
        <v>3</v>
      </c>
      <c r="AI38" s="100">
        <f>'District Raw Data'!AE38</f>
        <v>0.75</v>
      </c>
      <c r="AJ38" s="102">
        <f t="shared" si="8"/>
        <v>1</v>
      </c>
      <c r="AK38" s="31" t="str">
        <f>'District Raw Data'!AF38</f>
        <v xml:space="preserve"> </v>
      </c>
      <c r="AL38" s="31" t="str">
        <f t="shared" si="9"/>
        <v>NO</v>
      </c>
      <c r="AM38" s="31" t="str">
        <f>'District Raw Data'!AG38</f>
        <v xml:space="preserve"> </v>
      </c>
      <c r="AN38" s="31" t="str">
        <f t="shared" si="10"/>
        <v>NO</v>
      </c>
      <c r="AO38" s="31" t="str">
        <f>'District Raw Data'!AH38</f>
        <v xml:space="preserve"> </v>
      </c>
      <c r="AP38" s="31" t="str">
        <f t="shared" si="11"/>
        <v>NO</v>
      </c>
      <c r="AQ38" s="31" t="str">
        <f>'District Raw Data'!AI38</f>
        <v xml:space="preserve"> </v>
      </c>
      <c r="AR38" s="31" t="str">
        <f t="shared" si="12"/>
        <v>NO</v>
      </c>
      <c r="AS38" s="31" t="str">
        <f>'District Raw Data'!AJ38</f>
        <v xml:space="preserve"> </v>
      </c>
      <c r="AT38" s="31" t="str">
        <f t="shared" si="13"/>
        <v>NO</v>
      </c>
      <c r="AU38" s="31" t="str">
        <f>'District Raw Data'!AK38</f>
        <v/>
      </c>
      <c r="AV38" s="31" t="str">
        <f t="shared" si="14"/>
        <v>NO</v>
      </c>
      <c r="AW38" s="31" t="str">
        <f>'District Raw Data'!AL38</f>
        <v/>
      </c>
      <c r="AX38" s="31" t="str">
        <f t="shared" si="15"/>
        <v>NO</v>
      </c>
    </row>
    <row r="39" spans="1:50">
      <c r="A39" s="31">
        <v>38</v>
      </c>
      <c r="B39" s="31">
        <f>'District Raw Data'!D39</f>
        <v>38</v>
      </c>
      <c r="C39" s="115" t="str">
        <f t="shared" si="16"/>
        <v>38</v>
      </c>
      <c r="D39" s="31" t="str">
        <f>'District Raw Data'!F39</f>
        <v>Lawrence J Koerner</v>
      </c>
      <c r="E39" s="31">
        <f>'District Raw Data'!H39</f>
        <v>4</v>
      </c>
      <c r="F39" s="31">
        <f>'District Raw Data'!I39</f>
        <v>0</v>
      </c>
      <c r="G39" s="31">
        <f>'District Raw Data'!J39</f>
        <v>0</v>
      </c>
      <c r="H39" s="31">
        <f t="shared" si="1"/>
        <v>2</v>
      </c>
      <c r="I39" s="31">
        <f>'District Raw Data'!K39</f>
        <v>14</v>
      </c>
      <c r="J39" s="31">
        <f>'District Raw Data'!L39</f>
        <v>0</v>
      </c>
      <c r="K39" s="100">
        <f>'District Raw Data'!M39</f>
        <v>0</v>
      </c>
      <c r="L39" s="101">
        <f t="shared" si="2"/>
        <v>14</v>
      </c>
      <c r="M39" s="31">
        <f>'District Raw Data'!N39</f>
        <v>2</v>
      </c>
      <c r="N39" s="31">
        <f>'District Raw Data'!O39</f>
        <v>0</v>
      </c>
      <c r="O39" s="100">
        <f>'District Raw Data'!P39</f>
        <v>0</v>
      </c>
      <c r="P39" s="101">
        <f t="shared" si="3"/>
        <v>2</v>
      </c>
      <c r="Q39" s="31">
        <f>'District Raw Data'!Q39</f>
        <v>4</v>
      </c>
      <c r="R39" s="31">
        <f>'District Raw Data'!R39</f>
        <v>4</v>
      </c>
      <c r="S39" s="100">
        <f>'District Raw Data'!S39</f>
        <v>1</v>
      </c>
      <c r="T39" s="102">
        <f t="shared" si="4"/>
        <v>0</v>
      </c>
      <c r="U39" s="31">
        <f>'District Raw Data'!T39</f>
        <v>4</v>
      </c>
      <c r="V39" s="31">
        <f>'District Raw Data'!U39</f>
        <v>4</v>
      </c>
      <c r="W39" s="100">
        <f>'District Raw Data'!V39</f>
        <v>1</v>
      </c>
      <c r="X39" s="102">
        <f t="shared" si="5"/>
        <v>0</v>
      </c>
      <c r="Y39" s="31">
        <f>'District Raw Data'!W39</f>
        <v>4</v>
      </c>
      <c r="Z39" s="31">
        <f>'District Raw Data'!X39</f>
        <v>4</v>
      </c>
      <c r="AA39" s="100">
        <f>'District Raw Data'!Y39</f>
        <v>1</v>
      </c>
      <c r="AB39" s="102">
        <f t="shared" si="6"/>
        <v>0</v>
      </c>
      <c r="AC39" s="31">
        <f>'District Raw Data'!Z39</f>
        <v>4</v>
      </c>
      <c r="AD39" s="31">
        <f>'District Raw Data'!AA39</f>
        <v>0</v>
      </c>
      <c r="AE39" s="100">
        <f>'District Raw Data'!AB39</f>
        <v>0</v>
      </c>
      <c r="AF39" s="102">
        <f t="shared" si="7"/>
        <v>4</v>
      </c>
      <c r="AG39" s="31">
        <f>'District Raw Data'!AC39</f>
        <v>4</v>
      </c>
      <c r="AH39" s="31">
        <f>'District Raw Data'!AD39</f>
        <v>4</v>
      </c>
      <c r="AI39" s="100">
        <f>'District Raw Data'!AE39</f>
        <v>1</v>
      </c>
      <c r="AJ39" s="102">
        <f t="shared" si="8"/>
        <v>0</v>
      </c>
      <c r="AK39" s="31" t="str">
        <f>'District Raw Data'!AF39</f>
        <v xml:space="preserve"> </v>
      </c>
      <c r="AL39" s="31" t="str">
        <f t="shared" si="9"/>
        <v>NO</v>
      </c>
      <c r="AM39" s="31" t="str">
        <f>'District Raw Data'!AG39</f>
        <v xml:space="preserve"> </v>
      </c>
      <c r="AN39" s="31" t="str">
        <f t="shared" si="10"/>
        <v>NO</v>
      </c>
      <c r="AO39" s="31" t="str">
        <f>'District Raw Data'!AH39</f>
        <v xml:space="preserve"> </v>
      </c>
      <c r="AP39" s="31" t="str">
        <f t="shared" si="11"/>
        <v>NO</v>
      </c>
      <c r="AQ39" s="31" t="str">
        <f>'District Raw Data'!AI39</f>
        <v>YES</v>
      </c>
      <c r="AR39" s="31" t="str">
        <f t="shared" si="12"/>
        <v>YES</v>
      </c>
      <c r="AS39" s="31" t="str">
        <f>'District Raw Data'!AJ39</f>
        <v xml:space="preserve"> </v>
      </c>
      <c r="AT39" s="31" t="str">
        <f t="shared" si="13"/>
        <v>NO</v>
      </c>
      <c r="AU39" s="31" t="str">
        <f>'District Raw Data'!AK39</f>
        <v/>
      </c>
      <c r="AV39" s="31" t="str">
        <f t="shared" si="14"/>
        <v>NO</v>
      </c>
      <c r="AW39" s="31" t="str">
        <f>'District Raw Data'!AL39</f>
        <v/>
      </c>
      <c r="AX39" s="31" t="str">
        <f t="shared" si="15"/>
        <v>NO</v>
      </c>
    </row>
    <row r="40" spans="1:50">
      <c r="A40" s="31">
        <v>39</v>
      </c>
      <c r="B40" s="31">
        <f>'District Raw Data'!D40</f>
        <v>39</v>
      </c>
      <c r="C40" s="115" t="str">
        <f t="shared" si="16"/>
        <v>39</v>
      </c>
      <c r="D40" s="31" t="str">
        <f>'District Raw Data'!F40</f>
        <v>Lawrence R Havranek</v>
      </c>
      <c r="E40" s="31">
        <f>'District Raw Data'!H40</f>
        <v>5</v>
      </c>
      <c r="F40" s="31">
        <f>'District Raw Data'!I40</f>
        <v>0</v>
      </c>
      <c r="G40" s="31">
        <f>'District Raw Data'!J40</f>
        <v>0</v>
      </c>
      <c r="H40" s="31">
        <f t="shared" si="1"/>
        <v>2</v>
      </c>
      <c r="I40" s="31">
        <f>'District Raw Data'!K40</f>
        <v>28</v>
      </c>
      <c r="J40" s="31">
        <f>'District Raw Data'!L40</f>
        <v>6</v>
      </c>
      <c r="K40" s="100">
        <f>'District Raw Data'!M40</f>
        <v>0.21428571428571427</v>
      </c>
      <c r="L40" s="101">
        <f t="shared" si="2"/>
        <v>22</v>
      </c>
      <c r="M40" s="31">
        <f>'District Raw Data'!N40</f>
        <v>3</v>
      </c>
      <c r="N40" s="31">
        <f>'District Raw Data'!O40</f>
        <v>0</v>
      </c>
      <c r="O40" s="100">
        <f>'District Raw Data'!P40</f>
        <v>0</v>
      </c>
      <c r="P40" s="101">
        <f t="shared" si="3"/>
        <v>3</v>
      </c>
      <c r="Q40" s="31">
        <f>'District Raw Data'!Q40</f>
        <v>5</v>
      </c>
      <c r="R40" s="31">
        <f>'District Raw Data'!R40</f>
        <v>5</v>
      </c>
      <c r="S40" s="100">
        <f>'District Raw Data'!S40</f>
        <v>1</v>
      </c>
      <c r="T40" s="102">
        <f t="shared" si="4"/>
        <v>0</v>
      </c>
      <c r="U40" s="31">
        <f>'District Raw Data'!T40</f>
        <v>5</v>
      </c>
      <c r="V40" s="31">
        <f>'District Raw Data'!U40</f>
        <v>4</v>
      </c>
      <c r="W40" s="100">
        <f>'District Raw Data'!V40</f>
        <v>0.8</v>
      </c>
      <c r="X40" s="102">
        <f t="shared" si="5"/>
        <v>1</v>
      </c>
      <c r="Y40" s="31">
        <f>'District Raw Data'!W40</f>
        <v>5</v>
      </c>
      <c r="Z40" s="31">
        <f>'District Raw Data'!X40</f>
        <v>4</v>
      </c>
      <c r="AA40" s="100">
        <f>'District Raw Data'!Y40</f>
        <v>0.8</v>
      </c>
      <c r="AB40" s="102">
        <f t="shared" si="6"/>
        <v>1</v>
      </c>
      <c r="AC40" s="31">
        <f>'District Raw Data'!Z40</f>
        <v>5</v>
      </c>
      <c r="AD40" s="31">
        <f>'District Raw Data'!AA40</f>
        <v>0</v>
      </c>
      <c r="AE40" s="100">
        <f>'District Raw Data'!AB40</f>
        <v>0</v>
      </c>
      <c r="AF40" s="102">
        <f t="shared" si="7"/>
        <v>5</v>
      </c>
      <c r="AG40" s="31">
        <f>'District Raw Data'!AC40</f>
        <v>5</v>
      </c>
      <c r="AH40" s="31">
        <f>'District Raw Data'!AD40</f>
        <v>2</v>
      </c>
      <c r="AI40" s="100">
        <f>'District Raw Data'!AE40</f>
        <v>0.4</v>
      </c>
      <c r="AJ40" s="102">
        <f t="shared" si="8"/>
        <v>3</v>
      </c>
      <c r="AK40" s="31" t="str">
        <f>'District Raw Data'!AF40</f>
        <v xml:space="preserve"> </v>
      </c>
      <c r="AL40" s="31" t="str">
        <f t="shared" si="9"/>
        <v>NO</v>
      </c>
      <c r="AM40" s="31" t="str">
        <f>'District Raw Data'!AG40</f>
        <v xml:space="preserve"> </v>
      </c>
      <c r="AN40" s="31" t="str">
        <f t="shared" si="10"/>
        <v>NO</v>
      </c>
      <c r="AO40" s="31" t="str">
        <f>'District Raw Data'!AH40</f>
        <v xml:space="preserve"> </v>
      </c>
      <c r="AP40" s="31" t="str">
        <f t="shared" si="11"/>
        <v>NO</v>
      </c>
      <c r="AQ40" s="31" t="str">
        <f>'District Raw Data'!AI40</f>
        <v>YES</v>
      </c>
      <c r="AR40" s="31" t="str">
        <f t="shared" si="12"/>
        <v>YES</v>
      </c>
      <c r="AS40" s="31" t="str">
        <f>'District Raw Data'!AJ40</f>
        <v xml:space="preserve"> </v>
      </c>
      <c r="AT40" s="31" t="str">
        <f t="shared" si="13"/>
        <v>NO</v>
      </c>
      <c r="AU40" s="31" t="str">
        <f>'District Raw Data'!AK40</f>
        <v/>
      </c>
      <c r="AV40" s="31" t="str">
        <f t="shared" si="14"/>
        <v>NO</v>
      </c>
      <c r="AW40" s="31" t="str">
        <f>'District Raw Data'!AL40</f>
        <v/>
      </c>
      <c r="AX40" s="31" t="str">
        <f t="shared" si="15"/>
        <v>NO</v>
      </c>
    </row>
    <row r="41" spans="1:50">
      <c r="A41" s="31">
        <v>40</v>
      </c>
      <c r="B41" s="31">
        <f>'District Raw Data'!D41</f>
        <v>40</v>
      </c>
      <c r="C41" s="115" t="str">
        <f t="shared" si="16"/>
        <v>40</v>
      </c>
      <c r="D41" s="31" t="str">
        <f>'District Raw Data'!F41</f>
        <v>Stephen R Riese</v>
      </c>
      <c r="E41" s="31">
        <f>'District Raw Data'!H41</f>
        <v>4</v>
      </c>
      <c r="F41" s="31">
        <f>'District Raw Data'!I41</f>
        <v>0</v>
      </c>
      <c r="G41" s="31">
        <f>'District Raw Data'!J41</f>
        <v>0</v>
      </c>
      <c r="H41" s="31">
        <f t="shared" si="1"/>
        <v>2</v>
      </c>
      <c r="I41" s="31">
        <f>'District Raw Data'!K41</f>
        <v>22</v>
      </c>
      <c r="J41" s="31">
        <f>'District Raw Data'!L41</f>
        <v>0</v>
      </c>
      <c r="K41" s="100">
        <f>'District Raw Data'!M41</f>
        <v>0</v>
      </c>
      <c r="L41" s="101">
        <f t="shared" si="2"/>
        <v>22</v>
      </c>
      <c r="M41" s="31">
        <f>'District Raw Data'!N41</f>
        <v>2</v>
      </c>
      <c r="N41" s="31">
        <f>'District Raw Data'!O41</f>
        <v>0</v>
      </c>
      <c r="O41" s="100">
        <f>'District Raw Data'!P41</f>
        <v>0</v>
      </c>
      <c r="P41" s="101">
        <f t="shared" si="3"/>
        <v>2</v>
      </c>
      <c r="Q41" s="31">
        <f>'District Raw Data'!Q41</f>
        <v>4</v>
      </c>
      <c r="R41" s="31">
        <f>'District Raw Data'!R41</f>
        <v>1</v>
      </c>
      <c r="S41" s="100">
        <f>'District Raw Data'!S41</f>
        <v>0.25</v>
      </c>
      <c r="T41" s="102">
        <f t="shared" si="4"/>
        <v>3</v>
      </c>
      <c r="U41" s="31">
        <f>'District Raw Data'!T41</f>
        <v>4</v>
      </c>
      <c r="V41" s="31">
        <f>'District Raw Data'!U41</f>
        <v>3</v>
      </c>
      <c r="W41" s="100">
        <f>'District Raw Data'!V41</f>
        <v>0.75</v>
      </c>
      <c r="X41" s="102">
        <f t="shared" si="5"/>
        <v>1</v>
      </c>
      <c r="Y41" s="31">
        <f>'District Raw Data'!W41</f>
        <v>4</v>
      </c>
      <c r="Z41" s="31">
        <f>'District Raw Data'!X41</f>
        <v>3</v>
      </c>
      <c r="AA41" s="100">
        <f>'District Raw Data'!Y41</f>
        <v>0.75</v>
      </c>
      <c r="AB41" s="102">
        <f t="shared" si="6"/>
        <v>1</v>
      </c>
      <c r="AC41" s="31">
        <f>'District Raw Data'!Z41</f>
        <v>4</v>
      </c>
      <c r="AD41" s="31">
        <f>'District Raw Data'!AA41</f>
        <v>0</v>
      </c>
      <c r="AE41" s="100">
        <f>'District Raw Data'!AB41</f>
        <v>0</v>
      </c>
      <c r="AF41" s="102">
        <f t="shared" si="7"/>
        <v>4</v>
      </c>
      <c r="AG41" s="31">
        <f>'District Raw Data'!AC41</f>
        <v>4</v>
      </c>
      <c r="AH41" s="31">
        <f>'District Raw Data'!AD41</f>
        <v>3</v>
      </c>
      <c r="AI41" s="100">
        <f>'District Raw Data'!AE41</f>
        <v>0.75</v>
      </c>
      <c r="AJ41" s="102">
        <f t="shared" si="8"/>
        <v>1</v>
      </c>
      <c r="AK41" s="31" t="str">
        <f>'District Raw Data'!AF41</f>
        <v xml:space="preserve"> </v>
      </c>
      <c r="AL41" s="31" t="str">
        <f t="shared" si="9"/>
        <v>NO</v>
      </c>
      <c r="AM41" s="31" t="str">
        <f>'District Raw Data'!AG41</f>
        <v xml:space="preserve"> </v>
      </c>
      <c r="AN41" s="31" t="str">
        <f t="shared" si="10"/>
        <v>NO</v>
      </c>
      <c r="AO41" s="31" t="str">
        <f>'District Raw Data'!AH41</f>
        <v xml:space="preserve"> </v>
      </c>
      <c r="AP41" s="31" t="str">
        <f t="shared" si="11"/>
        <v>NO</v>
      </c>
      <c r="AQ41" s="31" t="str">
        <f>'District Raw Data'!AI41</f>
        <v xml:space="preserve"> </v>
      </c>
      <c r="AR41" s="31" t="str">
        <f t="shared" si="12"/>
        <v>NO</v>
      </c>
      <c r="AS41" s="31" t="str">
        <f>'District Raw Data'!AJ41</f>
        <v xml:space="preserve"> </v>
      </c>
      <c r="AT41" s="31" t="str">
        <f t="shared" si="13"/>
        <v>NO</v>
      </c>
      <c r="AU41" s="31" t="str">
        <f>'District Raw Data'!AK41</f>
        <v/>
      </c>
      <c r="AV41" s="31" t="str">
        <f t="shared" si="14"/>
        <v>NO</v>
      </c>
      <c r="AW41" s="31" t="str">
        <f>'District Raw Data'!AL41</f>
        <v/>
      </c>
      <c r="AX41" s="31" t="str">
        <f t="shared" si="15"/>
        <v>NO</v>
      </c>
    </row>
    <row r="42" spans="1:50">
      <c r="A42" s="31">
        <v>41</v>
      </c>
      <c r="B42" s="31">
        <f>'District Raw Data'!D42</f>
        <v>41</v>
      </c>
      <c r="C42" s="115" t="str">
        <f t="shared" si="16"/>
        <v>41</v>
      </c>
      <c r="D42" s="31" t="str">
        <f>'District Raw Data'!F42</f>
        <v>Brian L Hamik</v>
      </c>
      <c r="E42" s="31">
        <f>'District Raw Data'!H42</f>
        <v>4</v>
      </c>
      <c r="F42" s="31">
        <f>'District Raw Data'!I42</f>
        <v>0</v>
      </c>
      <c r="G42" s="31">
        <f>'District Raw Data'!J42</f>
        <v>0</v>
      </c>
      <c r="H42" s="31">
        <f t="shared" si="1"/>
        <v>2</v>
      </c>
      <c r="I42" s="31">
        <f>'District Raw Data'!K42</f>
        <v>21</v>
      </c>
      <c r="J42" s="31">
        <f>'District Raw Data'!L42</f>
        <v>0</v>
      </c>
      <c r="K42" s="100">
        <f>'District Raw Data'!M42</f>
        <v>0</v>
      </c>
      <c r="L42" s="101">
        <f t="shared" si="2"/>
        <v>21</v>
      </c>
      <c r="M42" s="31">
        <f>'District Raw Data'!N42</f>
        <v>2</v>
      </c>
      <c r="N42" s="31">
        <f>'District Raw Data'!O42</f>
        <v>0</v>
      </c>
      <c r="O42" s="100">
        <f>'District Raw Data'!P42</f>
        <v>0</v>
      </c>
      <c r="P42" s="101">
        <f t="shared" si="3"/>
        <v>2</v>
      </c>
      <c r="Q42" s="31">
        <f>'District Raw Data'!Q42</f>
        <v>4</v>
      </c>
      <c r="R42" s="31">
        <f>'District Raw Data'!R42</f>
        <v>4</v>
      </c>
      <c r="S42" s="100">
        <f>'District Raw Data'!S42</f>
        <v>1</v>
      </c>
      <c r="T42" s="102">
        <f t="shared" si="4"/>
        <v>0</v>
      </c>
      <c r="U42" s="31">
        <f>'District Raw Data'!T42</f>
        <v>4</v>
      </c>
      <c r="V42" s="31">
        <f>'District Raw Data'!U42</f>
        <v>2</v>
      </c>
      <c r="W42" s="100">
        <f>'District Raw Data'!V42</f>
        <v>0.5</v>
      </c>
      <c r="X42" s="102">
        <f t="shared" si="5"/>
        <v>2</v>
      </c>
      <c r="Y42" s="31">
        <f>'District Raw Data'!W42</f>
        <v>4</v>
      </c>
      <c r="Z42" s="31">
        <f>'District Raw Data'!X42</f>
        <v>2</v>
      </c>
      <c r="AA42" s="100">
        <f>'District Raw Data'!Y42</f>
        <v>0.5</v>
      </c>
      <c r="AB42" s="102">
        <f t="shared" si="6"/>
        <v>2</v>
      </c>
      <c r="AC42" s="31">
        <f>'District Raw Data'!Z42</f>
        <v>4</v>
      </c>
      <c r="AD42" s="31">
        <f>'District Raw Data'!AA42</f>
        <v>0</v>
      </c>
      <c r="AE42" s="100">
        <f>'District Raw Data'!AB42</f>
        <v>0</v>
      </c>
      <c r="AF42" s="102">
        <f t="shared" si="7"/>
        <v>4</v>
      </c>
      <c r="AG42" s="31">
        <f>'District Raw Data'!AC42</f>
        <v>4</v>
      </c>
      <c r="AH42" s="31">
        <f>'District Raw Data'!AD42</f>
        <v>1</v>
      </c>
      <c r="AI42" s="100">
        <f>'District Raw Data'!AE42</f>
        <v>0.25</v>
      </c>
      <c r="AJ42" s="102">
        <f t="shared" si="8"/>
        <v>3</v>
      </c>
      <c r="AK42" s="31" t="str">
        <f>'District Raw Data'!AF42</f>
        <v xml:space="preserve"> </v>
      </c>
      <c r="AL42" s="31" t="str">
        <f t="shared" si="9"/>
        <v>NO</v>
      </c>
      <c r="AM42" s="31" t="str">
        <f>'District Raw Data'!AG42</f>
        <v xml:space="preserve"> </v>
      </c>
      <c r="AN42" s="31" t="str">
        <f t="shared" si="10"/>
        <v>NO</v>
      </c>
      <c r="AO42" s="31" t="str">
        <f>'District Raw Data'!AH42</f>
        <v xml:space="preserve"> </v>
      </c>
      <c r="AP42" s="31" t="str">
        <f t="shared" si="11"/>
        <v>NO</v>
      </c>
      <c r="AQ42" s="31" t="str">
        <f>'District Raw Data'!AI42</f>
        <v>YES</v>
      </c>
      <c r="AR42" s="31" t="str">
        <f t="shared" si="12"/>
        <v>YES</v>
      </c>
      <c r="AS42" s="31" t="str">
        <f>'District Raw Data'!AJ42</f>
        <v xml:space="preserve"> </v>
      </c>
      <c r="AT42" s="31" t="str">
        <f t="shared" si="13"/>
        <v>NO</v>
      </c>
      <c r="AU42" s="31" t="str">
        <f>'District Raw Data'!AK42</f>
        <v/>
      </c>
      <c r="AV42" s="31" t="str">
        <f t="shared" si="14"/>
        <v>NO</v>
      </c>
      <c r="AW42" s="31" t="str">
        <f>'District Raw Data'!AL42</f>
        <v/>
      </c>
      <c r="AX42" s="31" t="str">
        <f t="shared" si="15"/>
        <v>NO</v>
      </c>
    </row>
    <row r="43" spans="1:50">
      <c r="A43" s="31">
        <v>42</v>
      </c>
      <c r="B43" s="31">
        <f>'District Raw Data'!D43</f>
        <v>42</v>
      </c>
      <c r="C43" s="115" t="str">
        <f t="shared" si="16"/>
        <v>42</v>
      </c>
      <c r="D43" s="31" t="str">
        <f>'District Raw Data'!F43</f>
        <v>Robert D Wolf</v>
      </c>
      <c r="E43" s="31">
        <f>'District Raw Data'!H43</f>
        <v>3</v>
      </c>
      <c r="F43" s="31">
        <f>'District Raw Data'!I43</f>
        <v>0</v>
      </c>
      <c r="G43" s="31">
        <f>'District Raw Data'!J43</f>
        <v>0</v>
      </c>
      <c r="H43" s="31">
        <f t="shared" si="1"/>
        <v>2</v>
      </c>
      <c r="I43" s="31">
        <f>'District Raw Data'!K43</f>
        <v>13</v>
      </c>
      <c r="J43" s="31">
        <f>'District Raw Data'!L43</f>
        <v>0</v>
      </c>
      <c r="K43" s="100">
        <f>'District Raw Data'!M43</f>
        <v>0</v>
      </c>
      <c r="L43" s="101">
        <f t="shared" si="2"/>
        <v>13</v>
      </c>
      <c r="M43" s="31">
        <f>'District Raw Data'!N43</f>
        <v>2</v>
      </c>
      <c r="N43" s="31">
        <f>'District Raw Data'!O43</f>
        <v>0</v>
      </c>
      <c r="O43" s="100">
        <f>'District Raw Data'!P43</f>
        <v>0</v>
      </c>
      <c r="P43" s="101">
        <f t="shared" si="3"/>
        <v>2</v>
      </c>
      <c r="Q43" s="31">
        <f>'District Raw Data'!Q43</f>
        <v>3</v>
      </c>
      <c r="R43" s="31">
        <f>'District Raw Data'!R43</f>
        <v>0</v>
      </c>
      <c r="S43" s="100">
        <f>'District Raw Data'!S43</f>
        <v>0</v>
      </c>
      <c r="T43" s="102">
        <f t="shared" si="4"/>
        <v>3</v>
      </c>
      <c r="U43" s="31">
        <f>'District Raw Data'!T43</f>
        <v>3</v>
      </c>
      <c r="V43" s="31">
        <f>'District Raw Data'!U43</f>
        <v>3</v>
      </c>
      <c r="W43" s="100">
        <f>'District Raw Data'!V43</f>
        <v>1</v>
      </c>
      <c r="X43" s="102">
        <f t="shared" si="5"/>
        <v>0</v>
      </c>
      <c r="Y43" s="31">
        <f>'District Raw Data'!W43</f>
        <v>3</v>
      </c>
      <c r="Z43" s="31">
        <f>'District Raw Data'!X43</f>
        <v>2</v>
      </c>
      <c r="AA43" s="100">
        <f>'District Raw Data'!Y43</f>
        <v>0.66666666666666663</v>
      </c>
      <c r="AB43" s="102">
        <f t="shared" si="6"/>
        <v>1</v>
      </c>
      <c r="AC43" s="31">
        <f>'District Raw Data'!Z43</f>
        <v>3</v>
      </c>
      <c r="AD43" s="31">
        <f>'District Raw Data'!AA43</f>
        <v>0</v>
      </c>
      <c r="AE43" s="100">
        <f>'District Raw Data'!AB43</f>
        <v>0</v>
      </c>
      <c r="AF43" s="102">
        <f t="shared" si="7"/>
        <v>3</v>
      </c>
      <c r="AG43" s="31">
        <f>'District Raw Data'!AC43</f>
        <v>3</v>
      </c>
      <c r="AH43" s="31">
        <f>'District Raw Data'!AD43</f>
        <v>2</v>
      </c>
      <c r="AI43" s="100">
        <f>'District Raw Data'!AE43</f>
        <v>0.66666666666666663</v>
      </c>
      <c r="AJ43" s="102">
        <f t="shared" si="8"/>
        <v>1</v>
      </c>
      <c r="AK43" s="31" t="str">
        <f>'District Raw Data'!AF43</f>
        <v xml:space="preserve"> </v>
      </c>
      <c r="AL43" s="31" t="str">
        <f t="shared" si="9"/>
        <v>NO</v>
      </c>
      <c r="AM43" s="31" t="str">
        <f>'District Raw Data'!AG43</f>
        <v xml:space="preserve"> </v>
      </c>
      <c r="AN43" s="31" t="str">
        <f t="shared" si="10"/>
        <v>NO</v>
      </c>
      <c r="AO43" s="31" t="str">
        <f>'District Raw Data'!AH43</f>
        <v xml:space="preserve"> </v>
      </c>
      <c r="AP43" s="31" t="str">
        <f t="shared" si="11"/>
        <v>NO</v>
      </c>
      <c r="AQ43" s="31" t="str">
        <f>'District Raw Data'!AI43</f>
        <v xml:space="preserve"> </v>
      </c>
      <c r="AR43" s="31" t="str">
        <f t="shared" si="12"/>
        <v>NO</v>
      </c>
      <c r="AS43" s="31" t="str">
        <f>'District Raw Data'!AJ43</f>
        <v xml:space="preserve"> </v>
      </c>
      <c r="AT43" s="31" t="str">
        <f t="shared" si="13"/>
        <v>NO</v>
      </c>
      <c r="AU43" s="31" t="str">
        <f>'District Raw Data'!AK43</f>
        <v/>
      </c>
      <c r="AV43" s="31" t="str">
        <f t="shared" si="14"/>
        <v>NO</v>
      </c>
      <c r="AW43" s="31" t="str">
        <f>'District Raw Data'!AL43</f>
        <v/>
      </c>
      <c r="AX43" s="31" t="str">
        <f t="shared" si="15"/>
        <v>NO</v>
      </c>
    </row>
  </sheetData>
  <sheetProtection algorithmName="SHA-512" hashValue="lE9diuIbHO/77HfurYw4Y7Pn+AGU49xnZakPCHcgTDyNWEYa28CKS+A7FFjCKyT1UP2FhsQ7w27CAHhE3kHM+Q==" saltValue="VTGNpZMDlqqS+58nR64h/Q==" spinCount="100000" sheet="1" objects="1" scenarios="1"/>
  <conditionalFormatting sqref="AK1:AR1 AU1:AX1">
    <cfRule type="cellIs" dxfId="347" priority="1" operator="equal">
      <formula>"OUI"</formula>
    </cfRule>
    <cfRule type="cellIs" dxfId="346" priority="2" operator="equal">
      <formula>"Sí"</formula>
    </cfRule>
    <cfRule type="cellIs" dxfId="345" priority="3" operator="equal">
      <formula>"YES"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7A802-9E7E-4C04-BCDB-16E2798641CE}">
  <dimension ref="A2:AF17"/>
  <sheetViews>
    <sheetView tabSelected="1" workbookViewId="0">
      <selection activeCell="E2" sqref="E2"/>
    </sheetView>
  </sheetViews>
  <sheetFormatPr defaultRowHeight="14.4"/>
  <cols>
    <col min="1" max="1" width="14.21875" customWidth="1"/>
    <col min="2" max="2" width="7.44140625" hidden="1" customWidth="1"/>
    <col min="3" max="3" width="19.33203125" bestFit="1" customWidth="1"/>
    <col min="4" max="4" width="7.44140625" hidden="1" customWidth="1"/>
    <col min="5" max="5" width="23" customWidth="1"/>
    <col min="6" max="6" width="7.6640625" hidden="1" customWidth="1"/>
    <col min="7" max="7" width="14.6640625" customWidth="1"/>
    <col min="8" max="8" width="7.33203125" hidden="1" customWidth="1"/>
    <col min="9" max="9" width="26.88671875" bestFit="1" customWidth="1"/>
    <col min="10" max="10" width="1.6640625" customWidth="1"/>
    <col min="11" max="11" width="12.44140625" bestFit="1" customWidth="1"/>
    <col min="12" max="12" width="12.109375" customWidth="1"/>
    <col min="13" max="14" width="13" customWidth="1"/>
    <col min="15" max="16" width="14.33203125" customWidth="1"/>
    <col min="17" max="17" width="14.44140625" customWidth="1"/>
    <col min="18" max="18" width="8.88671875" customWidth="1"/>
    <col min="19" max="20" width="10" customWidth="1"/>
    <col min="21" max="26" width="12.33203125" customWidth="1"/>
    <col min="27" max="27" width="13.44140625" bestFit="1" customWidth="1"/>
    <col min="28" max="29" width="10.44140625" customWidth="1"/>
    <col min="30" max="30" width="10.88671875" customWidth="1"/>
    <col min="31" max="31" width="10" customWidth="1"/>
    <col min="32" max="32" width="9.33203125" customWidth="1"/>
    <col min="33" max="34" width="8.88671875" bestFit="1" customWidth="1"/>
    <col min="35" max="35" width="6.44140625" bestFit="1" customWidth="1"/>
    <col min="36" max="36" width="8.88671875" bestFit="1" customWidth="1"/>
    <col min="37" max="37" width="8.109375" bestFit="1" customWidth="1"/>
    <col min="38" max="38" width="8.88671875" bestFit="1" customWidth="1"/>
    <col min="39" max="39" width="8.77734375" bestFit="1" customWidth="1"/>
  </cols>
  <sheetData>
    <row r="2" spans="1:32">
      <c r="C2" t="s">
        <v>136</v>
      </c>
      <c r="E2" s="14"/>
      <c r="F2" s="41"/>
    </row>
    <row r="4" spans="1:32">
      <c r="A4" s="1" t="s">
        <v>138</v>
      </c>
      <c r="B4" s="2"/>
      <c r="C4" s="2" t="s">
        <v>139</v>
      </c>
      <c r="D4" s="2"/>
      <c r="E4" s="2" t="s">
        <v>137</v>
      </c>
      <c r="F4" s="2"/>
      <c r="G4" s="2" t="s">
        <v>140</v>
      </c>
      <c r="H4" s="42"/>
      <c r="I4" s="1" t="s">
        <v>2262</v>
      </c>
      <c r="K4" s="7" t="s">
        <v>4</v>
      </c>
    </row>
    <row r="5" spans="1:32">
      <c r="A5" s="13" t="str">
        <f>IF($E$2="","",VLOOKUP($E$2,'Council Data'!$A$1:$AL$167,1,FALSE))</f>
        <v/>
      </c>
      <c r="B5" s="13"/>
      <c r="C5" s="13" t="str">
        <f>IF($E$2="","",VLOOKUP($E$2,'Council Data'!$A$1:$AL$167,2,FALSE))</f>
        <v/>
      </c>
      <c r="D5" s="13"/>
      <c r="E5" s="13" t="str">
        <f>IF($E$2="","",VLOOKUP($E$2,'Council Data'!$A$1:$AL$167,5,FALSE))</f>
        <v/>
      </c>
      <c r="F5" s="13"/>
      <c r="G5" s="13" t="str">
        <f>IF($E$2="","",VLOOKUP($E$2,'Council Data'!$A$1:$AL$167,7,FALSE))</f>
        <v/>
      </c>
      <c r="H5" s="43"/>
      <c r="I5" s="13" t="str">
        <f>IF(E2="","",VLOOKUP(E5,Numbers!O1:P43,2,FALSE))</f>
        <v/>
      </c>
      <c r="K5" s="13" t="str">
        <f>IF($E$2="","",VLOOKUP($E$2,'Council Data'!$A$1:$AL$167,33,FALSE))</f>
        <v/>
      </c>
      <c r="AF5" s="12"/>
    </row>
    <row r="7" spans="1:32" ht="43.2">
      <c r="A7" s="6" t="s">
        <v>141</v>
      </c>
      <c r="B7" s="6"/>
      <c r="C7" s="6" t="s">
        <v>265</v>
      </c>
      <c r="D7" s="6"/>
      <c r="E7" s="6" t="s">
        <v>266</v>
      </c>
      <c r="F7" s="6"/>
      <c r="G7" s="6" t="s">
        <v>149</v>
      </c>
      <c r="H7" s="44"/>
      <c r="K7" s="6" t="s">
        <v>1</v>
      </c>
    </row>
    <row r="8" spans="1:32">
      <c r="A8" s="13" t="str">
        <f>IF($E$2="","",VLOOKUP($E$2,'Council Data'!$A$1:$AL$167,11,FALSE))</f>
        <v/>
      </c>
      <c r="B8" s="13"/>
      <c r="C8" s="13" t="str">
        <f>IF($E$2="","",VLOOKUP($E$2,'Council Data'!$A$1:$AL$167,13,FALSE))</f>
        <v/>
      </c>
      <c r="D8" s="13"/>
      <c r="E8" s="37" t="str">
        <f>IF($E$2="","",VLOOKUP($E$2,'Council Data'!$A$1:$AL$167,12,FALSE))</f>
        <v/>
      </c>
      <c r="F8" s="37"/>
      <c r="G8" s="13" t="str">
        <f>IF($E$2="","",VLOOKUP($E$2,'Council Data'!$A$1:$AL$167,14,FALSE))</f>
        <v/>
      </c>
      <c r="H8" s="43"/>
      <c r="K8" s="13" t="str">
        <f>IF($E$2="","",VLOOKUP($E$2,'Council Data'!$A$1:$AL$167,30,FALSE))</f>
        <v/>
      </c>
    </row>
    <row r="10" spans="1:32" ht="43.2">
      <c r="A10" s="3" t="s">
        <v>142</v>
      </c>
      <c r="B10" s="3"/>
      <c r="C10" s="3" t="s">
        <v>143</v>
      </c>
      <c r="D10" s="3"/>
      <c r="E10" s="3" t="s">
        <v>144</v>
      </c>
      <c r="F10" s="3"/>
      <c r="G10" s="3" t="s">
        <v>155</v>
      </c>
      <c r="H10" s="3"/>
      <c r="I10" s="3" t="s">
        <v>260</v>
      </c>
      <c r="K10" s="3" t="s">
        <v>2</v>
      </c>
    </row>
    <row r="11" spans="1:32">
      <c r="A11" s="13" t="str">
        <f>IF($E$2="","",VLOOKUP($E$2,'Council Data'!$A$1:$AL$167,15,FALSE))</f>
        <v/>
      </c>
      <c r="B11" s="13"/>
      <c r="C11" s="13" t="str">
        <f>IF($E$2="","",VLOOKUP($E$2,'Council Data'!$A$1:$AL$167,16,FALSE))</f>
        <v/>
      </c>
      <c r="D11" s="13"/>
      <c r="E11" s="13" t="str">
        <f>IF($E$2="","",VLOOKUP($E$2,'Council Data'!$A$1:$AL$167,17,FALSE))</f>
        <v/>
      </c>
      <c r="F11" s="13"/>
      <c r="G11" s="13" t="str">
        <f>IF($E$2="","",VLOOKUP($E$2,'Council Data'!$A$1:$AL$167,19,FALSE))</f>
        <v/>
      </c>
      <c r="H11" s="13"/>
      <c r="I11" s="13" t="str">
        <f>IF($E$2="","",VLOOKUP($E$2,'Council Data'!$A$1:$AL$167,18,FALSE))</f>
        <v/>
      </c>
      <c r="K11" s="13" t="str">
        <f>IF($E$2="","",VLOOKUP($E$2,'Council Data'!$A$1:$AL$167,31,FALSE))</f>
        <v/>
      </c>
    </row>
    <row r="13" spans="1:32" ht="43.2">
      <c r="A13" s="4" t="s">
        <v>2258</v>
      </c>
      <c r="B13" s="4"/>
      <c r="C13" s="4" t="s">
        <v>2259</v>
      </c>
      <c r="D13" s="4"/>
      <c r="E13" s="4" t="s">
        <v>2260</v>
      </c>
      <c r="F13" s="4"/>
      <c r="G13" s="4" t="s">
        <v>2261</v>
      </c>
      <c r="H13" s="4"/>
      <c r="I13" s="4" t="s">
        <v>2245</v>
      </c>
      <c r="K13" s="4" t="s">
        <v>3</v>
      </c>
    </row>
    <row r="14" spans="1:32">
      <c r="A14" s="13" t="str">
        <f>IF($E$2="","",VLOOKUP($E$2,'Council Data'!$A$1:$AL$167,20,FALSE))</f>
        <v/>
      </c>
      <c r="B14" s="13"/>
      <c r="C14" s="13" t="str">
        <f>IF($E$2="","",VLOOKUP($E$2,'Council Data'!$A$1:$AL$167,22,FALSE))</f>
        <v/>
      </c>
      <c r="D14" s="13"/>
      <c r="E14" s="37" t="str">
        <f>IF($E$2="","",VLOOKUP($E$2,'Council Data'!$A$1:$AL$167,21,FALSE))</f>
        <v/>
      </c>
      <c r="F14" s="37"/>
      <c r="G14" s="13" t="str">
        <f>IF($E$2="","",VLOOKUP($E$2,'Council Data'!$A$1:$AL$167,23,FALSE))</f>
        <v/>
      </c>
      <c r="H14" s="13"/>
      <c r="I14" s="13" t="str">
        <f>IF($E$2="","",VLOOKUP($E$2,'Council Data'!$A$1:$AL$167,37,FALSE))</f>
        <v/>
      </c>
      <c r="K14" s="13" t="str">
        <f>IF($E$2="","",VLOOKUP($E$2,'Council Data'!$A$1:$AL$167,32,FALSE))</f>
        <v/>
      </c>
    </row>
    <row r="16" spans="1:32" ht="28.8">
      <c r="A16" s="5" t="s">
        <v>150</v>
      </c>
      <c r="B16" s="5"/>
      <c r="C16" s="5" t="s">
        <v>151</v>
      </c>
      <c r="D16" s="5"/>
      <c r="E16" s="5" t="s">
        <v>152</v>
      </c>
      <c r="F16" s="5"/>
      <c r="G16" s="5" t="s">
        <v>153</v>
      </c>
      <c r="H16" s="5"/>
      <c r="I16" s="5" t="s">
        <v>154</v>
      </c>
    </row>
    <row r="17" spans="1:9">
      <c r="A17" s="13" t="str">
        <f>IF($E$2="","",IFERROR(VLOOKUP(B17,'SET Data'!$A$1:$K$700,11,FALSE),"NO RECORD"))</f>
        <v/>
      </c>
      <c r="B17" s="13" t="str">
        <f>CONCATENATE($E$2,"GK")</f>
        <v>GK</v>
      </c>
      <c r="C17" s="13" t="str">
        <f>IF($E$2="","",IFERROR(VLOOKUP(D17,'SET Data'!$A$1:$K$700,11,FALSE),"NO RECORD"))</f>
        <v/>
      </c>
      <c r="D17" s="13" t="str">
        <f>CONCATENATE($E$2,"PD")</f>
        <v>PD</v>
      </c>
      <c r="E17" s="13" t="str">
        <f>IF($E$2="","",IFERROR(VLOOKUP(F17,'SET Data'!$A$1:$K$700,11,FALSE),"NO RECORD"))</f>
        <v/>
      </c>
      <c r="F17" s="13" t="str">
        <f>CONCATENATE($E$2,"CD")</f>
        <v>CD</v>
      </c>
      <c r="G17" s="13" t="str">
        <f>IF($E$2="","",IFERROR(VLOOKUP(H17,'SET Data'!$A$1:$K$700,11,FALSE),"NO RECORD"))</f>
        <v/>
      </c>
      <c r="H17" s="13" t="str">
        <f>CONCATENATE($E$2,"FD")</f>
        <v>FD</v>
      </c>
      <c r="I17" s="13" t="str">
        <f>IF($E$2="","",VLOOKUP($E$2,'Council Data'!$A$1:$AL$167,29,FALSE))</f>
        <v/>
      </c>
    </row>
  </sheetData>
  <sheetProtection algorithmName="SHA-512" hashValue="D8yB4oYVfANYQK8PKKfhVk5zVDexS0rhVo/n5CSnkWk607D5YT7DdTrSOzcmN9/lCRUujGi0Vuu1o0OpMCgOXg==" saltValue="zuNru9Xm+8/RowgGj3pEGw==" spinCount="100000" sheet="1" objects="1" scenarios="1"/>
  <conditionalFormatting sqref="A17">
    <cfRule type="cellIs" dxfId="344" priority="18" operator="equal">
      <formula>"NO RECORD"</formula>
    </cfRule>
    <cfRule type="cellIs" dxfId="343" priority="19" operator="equal">
      <formula>"Pending"</formula>
    </cfRule>
    <cfRule type="cellIs" dxfId="342" priority="20" operator="equal">
      <formula>"Non-compliant"</formula>
    </cfRule>
    <cfRule type="cellIs" dxfId="341" priority="21" operator="equal">
      <formula>"Compliant"</formula>
    </cfRule>
  </conditionalFormatting>
  <conditionalFormatting sqref="A13:B13">
    <cfRule type="cellIs" dxfId="340" priority="121" operator="equal">
      <formula>5</formula>
    </cfRule>
    <cfRule type="cellIs" dxfId="339" priority="120" operator="equal">
      <formula>6</formula>
    </cfRule>
    <cfRule type="cellIs" dxfId="338" priority="119" operator="equal">
      <formula>7</formula>
    </cfRule>
    <cfRule type="cellIs" dxfId="337" priority="117" operator="equal">
      <formula>9</formula>
    </cfRule>
    <cfRule type="cellIs" dxfId="336" priority="116" operator="equal">
      <formula>10</formula>
    </cfRule>
    <cfRule type="cellIs" dxfId="335" priority="115" operator="equal">
      <formula>11</formula>
    </cfRule>
    <cfRule type="cellIs" dxfId="334" priority="114" operator="equal">
      <formula>12</formula>
    </cfRule>
    <cfRule type="cellIs" dxfId="333" priority="118" operator="equal">
      <formula>8</formula>
    </cfRule>
    <cfRule type="cellIs" dxfId="332" priority="123" operator="equal">
      <formula>3</formula>
    </cfRule>
    <cfRule type="cellIs" dxfId="331" priority="124" operator="equal">
      <formula>4</formula>
    </cfRule>
  </conditionalFormatting>
  <conditionalFormatting sqref="A11:I11">
    <cfRule type="cellIs" dxfId="330" priority="67" operator="equal">
      <formula>"no"</formula>
    </cfRule>
    <cfRule type="cellIs" dxfId="329" priority="66" operator="equal">
      <formula>"yes"</formula>
    </cfRule>
  </conditionalFormatting>
  <conditionalFormatting sqref="C17">
    <cfRule type="cellIs" dxfId="328" priority="25" operator="equal">
      <formula>"Compliant"</formula>
    </cfRule>
    <cfRule type="cellIs" dxfId="327" priority="22" operator="equal">
      <formula>"NO RECORD"</formula>
    </cfRule>
    <cfRule type="cellIs" dxfId="326" priority="23" operator="equal">
      <formula>"Pending"</formula>
    </cfRule>
    <cfRule type="cellIs" dxfId="325" priority="24" operator="equal">
      <formula>"Non-compliant"</formula>
    </cfRule>
  </conditionalFormatting>
  <conditionalFormatting sqref="E8">
    <cfRule type="cellIs" dxfId="324" priority="13" operator="equal">
      <formula>""</formula>
    </cfRule>
  </conditionalFormatting>
  <conditionalFormatting sqref="E14">
    <cfRule type="cellIs" dxfId="323" priority="8" operator="equal">
      <formula>""</formula>
    </cfRule>
  </conditionalFormatting>
  <conditionalFormatting sqref="E17">
    <cfRule type="cellIs" dxfId="322" priority="32" operator="equal">
      <formula>"Compliant"</formula>
    </cfRule>
    <cfRule type="cellIs" dxfId="321" priority="31" operator="equal">
      <formula>"Non-compliant"</formula>
    </cfRule>
    <cfRule type="cellIs" dxfId="320" priority="30" operator="equal">
      <formula>"Pending"</formula>
    </cfRule>
    <cfRule type="cellIs" dxfId="319" priority="26" operator="equal">
      <formula>"NO RECORD"</formula>
    </cfRule>
  </conditionalFormatting>
  <conditionalFormatting sqref="E7:F7">
    <cfRule type="containsText" priority="125" operator="containsText" text="0">
      <formula>NOT(ISERROR(SEARCH("0",E7)))</formula>
    </cfRule>
  </conditionalFormatting>
  <conditionalFormatting sqref="E8:F8">
    <cfRule type="cellIs" dxfId="318" priority="68" operator="equal">
      <formula>1</formula>
    </cfRule>
    <cfRule type="cellIs" dxfId="317" priority="69" operator="equal">
      <formula>0</formula>
    </cfRule>
    <cfRule type="cellIs" dxfId="316" priority="71" operator="lessThan">
      <formula>1</formula>
    </cfRule>
    <cfRule type="cellIs" dxfId="315" priority="70" operator="greaterThan">
      <formula>1</formula>
    </cfRule>
  </conditionalFormatting>
  <conditionalFormatting sqref="E14:F14">
    <cfRule type="cellIs" dxfId="314" priority="12" operator="lessThan">
      <formula>1</formula>
    </cfRule>
    <cfRule type="cellIs" dxfId="313" priority="11" operator="greaterThan">
      <formula>1</formula>
    </cfRule>
    <cfRule type="cellIs" dxfId="312" priority="10" operator="equal">
      <formula>0</formula>
    </cfRule>
    <cfRule type="cellIs" dxfId="311" priority="9" operator="equal">
      <formula>1</formula>
    </cfRule>
  </conditionalFormatting>
  <conditionalFormatting sqref="G17">
    <cfRule type="cellIs" dxfId="310" priority="15" operator="equal">
      <formula>"Pending"</formula>
    </cfRule>
    <cfRule type="cellIs" dxfId="309" priority="14" operator="equal">
      <formula>"NO RECORD"</formula>
    </cfRule>
    <cfRule type="cellIs" dxfId="308" priority="17" operator="equal">
      <formula>"Compliant"</formula>
    </cfRule>
    <cfRule type="cellIs" dxfId="307" priority="16" operator="equal">
      <formula>"Non-compliant"</formula>
    </cfRule>
  </conditionalFormatting>
  <conditionalFormatting sqref="I17">
    <cfRule type="cellIs" dxfId="306" priority="60" operator="equal">
      <formula>"compliant"</formula>
    </cfRule>
    <cfRule type="cellIs" dxfId="305" priority="61" operator="equal">
      <formula>"not compliant"</formula>
    </cfRule>
  </conditionalFormatting>
  <conditionalFormatting sqref="K5">
    <cfRule type="cellIs" dxfId="304" priority="54" operator="equal">
      <formula>"yes"</formula>
    </cfRule>
    <cfRule type="cellIs" dxfId="303" priority="7" operator="equal">
      <formula>"no"</formula>
    </cfRule>
  </conditionalFormatting>
  <conditionalFormatting sqref="K8">
    <cfRule type="cellIs" dxfId="302" priority="6" operator="equal">
      <formula>"yes"</formula>
    </cfRule>
    <cfRule type="cellIs" dxfId="301" priority="5" operator="equal">
      <formula>"no"</formula>
    </cfRule>
  </conditionalFormatting>
  <conditionalFormatting sqref="K11">
    <cfRule type="cellIs" dxfId="300" priority="4" operator="equal">
      <formula>"yes"</formula>
    </cfRule>
    <cfRule type="cellIs" dxfId="299" priority="3" operator="equal">
      <formula>"no"</formula>
    </cfRule>
  </conditionalFormatting>
  <conditionalFormatting sqref="K14">
    <cfRule type="cellIs" dxfId="298" priority="1" operator="equal">
      <formula>"no"</formula>
    </cfRule>
    <cfRule type="cellIs" dxfId="297" priority="2" operator="equal">
      <formula>"yes"</formula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878E382-C53A-4E7D-8F20-93D8D8E979A5}">
          <x14:formula1>
            <xm:f>'Council Raw Data'!$A$2:$A$167</xm:f>
          </x14:formula1>
          <xm:sqref>E2:F2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3DDF4-16F0-44EF-9D4B-E4C4CD0108A9}">
  <sheetPr>
    <pageSetUpPr fitToPage="1"/>
  </sheetPr>
  <dimension ref="B2:BN21"/>
  <sheetViews>
    <sheetView workbookViewId="0">
      <selection activeCell="D2" sqref="D2"/>
    </sheetView>
  </sheetViews>
  <sheetFormatPr defaultRowHeight="14.4"/>
  <cols>
    <col min="1" max="1" width="1.6640625" customWidth="1"/>
    <col min="2" max="2" width="15.77734375" customWidth="1"/>
    <col min="3" max="3" width="9" hidden="1" customWidth="1"/>
    <col min="4" max="4" width="23" customWidth="1"/>
    <col min="5" max="5" width="9" hidden="1" customWidth="1"/>
    <col min="6" max="6" width="23.109375" customWidth="1"/>
    <col min="7" max="7" width="9" hidden="1" customWidth="1"/>
    <col min="8" max="8" width="14.6640625" customWidth="1"/>
    <col min="9" max="9" width="9" hidden="1" customWidth="1"/>
    <col min="10" max="10" width="26.88671875" customWidth="1"/>
    <col min="11" max="11" width="1.6640625" customWidth="1"/>
    <col min="12" max="12" width="14.21875" customWidth="1"/>
    <col min="13" max="13" width="3.6640625" customWidth="1"/>
    <col min="14" max="14" width="1.6640625" customWidth="1"/>
    <col min="15" max="15" width="0" hidden="1" customWidth="1"/>
    <col min="16" max="16" width="15.77734375" customWidth="1"/>
    <col min="17" max="17" width="0" hidden="1" customWidth="1"/>
    <col min="18" max="18" width="23" customWidth="1"/>
    <col min="19" max="19" width="0" hidden="1" customWidth="1"/>
    <col min="20" max="20" width="23.109375" customWidth="1"/>
    <col min="21" max="21" width="0" hidden="1" customWidth="1"/>
    <col min="22" max="22" width="14.6640625" customWidth="1"/>
    <col min="23" max="23" width="1.6640625" hidden="1" customWidth="1"/>
    <col min="24" max="24" width="26.88671875" customWidth="1"/>
    <col min="25" max="25" width="1.6640625" customWidth="1"/>
    <col min="26" max="26" width="14.21875" customWidth="1"/>
    <col min="27" max="27" width="3.6640625" customWidth="1"/>
    <col min="28" max="28" width="1.6640625" customWidth="1"/>
    <col min="29" max="29" width="15.77734375" customWidth="1"/>
    <col min="30" max="30" width="0" hidden="1" customWidth="1"/>
    <col min="31" max="31" width="23" customWidth="1"/>
    <col min="32" max="32" width="0" hidden="1" customWidth="1"/>
    <col min="33" max="33" width="23.109375" customWidth="1"/>
    <col min="34" max="34" width="0" hidden="1" customWidth="1"/>
    <col min="35" max="35" width="14.6640625" customWidth="1"/>
    <col min="36" max="36" width="9" hidden="1" customWidth="1"/>
    <col min="37" max="37" width="26.88671875" customWidth="1"/>
    <col min="38" max="38" width="1.6640625" customWidth="1"/>
    <col min="39" max="39" width="14.21875" customWidth="1"/>
    <col min="40" max="40" width="3.6640625" customWidth="1"/>
    <col min="41" max="41" width="1.6640625" customWidth="1"/>
    <col min="42" max="42" width="15.77734375" customWidth="1"/>
    <col min="43" max="43" width="0" hidden="1" customWidth="1"/>
    <col min="44" max="44" width="23" customWidth="1"/>
    <col min="45" max="45" width="0" hidden="1" customWidth="1"/>
    <col min="46" max="46" width="23.109375" customWidth="1"/>
    <col min="47" max="47" width="0" hidden="1" customWidth="1"/>
    <col min="48" max="48" width="14.6640625" customWidth="1"/>
    <col min="49" max="49" width="9" hidden="1" customWidth="1"/>
    <col min="50" max="50" width="26.88671875" customWidth="1"/>
    <col min="51" max="51" width="1.6640625" customWidth="1"/>
    <col min="52" max="52" width="14.21875" customWidth="1"/>
    <col min="53" max="53" width="3.6640625" customWidth="1"/>
    <col min="54" max="54" width="1.6640625" customWidth="1"/>
    <col min="55" max="55" width="15.77734375" customWidth="1"/>
    <col min="56" max="56" width="0" hidden="1" customWidth="1"/>
    <col min="57" max="57" width="23" customWidth="1"/>
    <col min="58" max="58" width="0" hidden="1" customWidth="1"/>
    <col min="59" max="59" width="23.109375" customWidth="1"/>
    <col min="60" max="60" width="0" hidden="1" customWidth="1"/>
    <col min="61" max="61" width="14.6640625" customWidth="1"/>
    <col min="62" max="62" width="9" hidden="1" customWidth="1"/>
    <col min="63" max="63" width="26.88671875" customWidth="1"/>
    <col min="64" max="64" width="1.6640625" customWidth="1"/>
    <col min="65" max="65" width="14.21875" customWidth="1"/>
    <col min="66" max="66" width="3.6640625" customWidth="1"/>
  </cols>
  <sheetData>
    <row r="2" spans="2:66">
      <c r="B2" s="59" t="s">
        <v>2257</v>
      </c>
      <c r="D2" s="14"/>
      <c r="G2" s="41"/>
    </row>
    <row r="3" spans="2:66" ht="15" thickBot="1"/>
    <row r="4" spans="2:66">
      <c r="B4" s="45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  <c r="P4" s="45"/>
      <c r="Q4" s="46"/>
      <c r="R4" s="46"/>
      <c r="S4" s="46"/>
      <c r="T4" s="46"/>
      <c r="U4" s="46"/>
      <c r="V4" s="46"/>
      <c r="W4" s="46"/>
      <c r="X4" s="46"/>
      <c r="Y4" s="46"/>
      <c r="Z4" s="46"/>
      <c r="AA4" s="47"/>
      <c r="AC4" s="45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7"/>
      <c r="AP4" s="45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7"/>
      <c r="BC4" s="45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7"/>
    </row>
    <row r="5" spans="2:66">
      <c r="B5" s="51"/>
      <c r="H5" s="1" t="s">
        <v>2262</v>
      </c>
      <c r="I5" s="30"/>
      <c r="J5" s="13" t="str">
        <f>IF($D$2="","",IFERROR(VLOOKUP(F8,Numbers!$O$1:$P$43,2,FALSE),""))</f>
        <v/>
      </c>
      <c r="M5" s="49"/>
      <c r="P5" s="51"/>
      <c r="V5" s="1" t="s">
        <v>2262</v>
      </c>
      <c r="W5" s="30"/>
      <c r="X5" s="13" t="str">
        <f>IF($D$2="","",IFERROR(VLOOKUP(T8,Numbers!$O$1:$P$43,2,FALSE),""))</f>
        <v/>
      </c>
      <c r="AA5" s="49"/>
      <c r="AC5" s="51"/>
      <c r="AI5" s="1" t="s">
        <v>2262</v>
      </c>
      <c r="AJ5" s="30"/>
      <c r="AK5" s="13" t="str">
        <f>IF($D$2="","",IFERROR(VLOOKUP(AG8,Numbers!$O$1:$P$43,2,FALSE),""))</f>
        <v/>
      </c>
      <c r="AN5" s="49"/>
      <c r="AP5" s="51"/>
      <c r="AV5" s="1" t="s">
        <v>2262</v>
      </c>
      <c r="AW5" s="30"/>
      <c r="AX5" s="13" t="str">
        <f>IF($D$2="","",IFERROR(VLOOKUP(AT8,Numbers!$O$1:$P$43,2,FALSE),""))</f>
        <v/>
      </c>
      <c r="BA5" s="49"/>
      <c r="BC5" s="51"/>
      <c r="BI5" s="1" t="s">
        <v>2262</v>
      </c>
      <c r="BJ5" s="30"/>
      <c r="BK5" s="13" t="str">
        <f>IF($D$2="","",IFERROR(VLOOKUP(BG8,Numbers!$O$1:$P$43,2,FALSE),""))</f>
        <v/>
      </c>
      <c r="BN5" s="49"/>
    </row>
    <row r="6" spans="2:66">
      <c r="B6" s="51"/>
      <c r="M6" s="49"/>
      <c r="P6" s="51"/>
      <c r="AA6" s="49"/>
      <c r="AC6" s="51"/>
      <c r="AN6" s="49"/>
      <c r="AP6" s="51"/>
      <c r="BA6" s="49"/>
      <c r="BC6" s="51"/>
      <c r="BN6" s="49"/>
    </row>
    <row r="7" spans="2:66">
      <c r="B7" s="48" t="s">
        <v>138</v>
      </c>
      <c r="C7" s="1"/>
      <c r="D7" s="1" t="s">
        <v>139</v>
      </c>
      <c r="E7" s="1"/>
      <c r="F7" s="1" t="s">
        <v>137</v>
      </c>
      <c r="G7" s="1"/>
      <c r="H7" s="1" t="s">
        <v>140</v>
      </c>
      <c r="I7" s="60" t="str">
        <f>CONCATENATE($D$2,-1)</f>
        <v>-1</v>
      </c>
      <c r="J7" s="1" t="s">
        <v>2248</v>
      </c>
      <c r="L7" s="7" t="s">
        <v>4</v>
      </c>
      <c r="M7" s="49"/>
      <c r="P7" s="48" t="s">
        <v>138</v>
      </c>
      <c r="Q7" s="1"/>
      <c r="R7" s="1" t="s">
        <v>139</v>
      </c>
      <c r="S7" s="1"/>
      <c r="T7" s="1" t="s">
        <v>137</v>
      </c>
      <c r="U7" s="1"/>
      <c r="V7" s="1" t="s">
        <v>140</v>
      </c>
      <c r="W7" s="60" t="str">
        <f>CONCATENATE($D$2,-2)</f>
        <v>-2</v>
      </c>
      <c r="X7" s="1" t="s">
        <v>2248</v>
      </c>
      <c r="Z7" s="7" t="s">
        <v>4</v>
      </c>
      <c r="AA7" s="49"/>
      <c r="AC7" s="48" t="s">
        <v>138</v>
      </c>
      <c r="AD7" s="1"/>
      <c r="AE7" s="1" t="s">
        <v>139</v>
      </c>
      <c r="AF7" s="1"/>
      <c r="AG7" s="1" t="s">
        <v>137</v>
      </c>
      <c r="AH7" s="1"/>
      <c r="AI7" s="1" t="s">
        <v>140</v>
      </c>
      <c r="AJ7" s="60" t="str">
        <f>CONCATENATE($D$2,-3)</f>
        <v>-3</v>
      </c>
      <c r="AK7" s="1" t="s">
        <v>2248</v>
      </c>
      <c r="AM7" s="7" t="s">
        <v>4</v>
      </c>
      <c r="AN7" s="49"/>
      <c r="AP7" s="48" t="s">
        <v>138</v>
      </c>
      <c r="AQ7" s="1"/>
      <c r="AR7" s="1" t="s">
        <v>139</v>
      </c>
      <c r="AS7" s="1"/>
      <c r="AT7" s="1" t="s">
        <v>137</v>
      </c>
      <c r="AU7" s="1"/>
      <c r="AV7" s="1" t="s">
        <v>140</v>
      </c>
      <c r="AW7" s="60" t="str">
        <f>CONCATENATE($D$2,-4)</f>
        <v>-4</v>
      </c>
      <c r="AX7" s="1" t="s">
        <v>2248</v>
      </c>
      <c r="AZ7" s="7" t="s">
        <v>4</v>
      </c>
      <c r="BA7" s="49"/>
      <c r="BC7" s="48" t="s">
        <v>138</v>
      </c>
      <c r="BD7" s="1"/>
      <c r="BE7" s="1" t="s">
        <v>139</v>
      </c>
      <c r="BF7" s="1"/>
      <c r="BG7" s="1" t="s">
        <v>137</v>
      </c>
      <c r="BH7" s="1"/>
      <c r="BI7" s="1" t="s">
        <v>140</v>
      </c>
      <c r="BJ7" s="60" t="str">
        <f>CONCATENATE($D$2,-5)</f>
        <v>-5</v>
      </c>
      <c r="BK7" s="1" t="s">
        <v>2248</v>
      </c>
      <c r="BM7" s="7" t="s">
        <v>4</v>
      </c>
      <c r="BN7" s="49"/>
    </row>
    <row r="8" spans="2:66">
      <c r="B8" s="50" t="str">
        <f>I8</f>
        <v/>
      </c>
      <c r="C8" s="13"/>
      <c r="D8" s="13" t="str">
        <f>IF($D$2="","",IFERROR(VLOOKUP(I8,'Council Data'!$A$1:$AL$167,2,FALSE),""))</f>
        <v/>
      </c>
      <c r="E8" s="13"/>
      <c r="F8" s="13" t="str">
        <f>IF($D$2="","",IFERROR(VLOOKUP(I8,'Council Data'!$A$1:$AL$167,5,FALSE),""))</f>
        <v/>
      </c>
      <c r="G8" s="13"/>
      <c r="H8" s="13" t="str">
        <f>IF($D$2="","",IFERROR(VLOOKUP(I8,'Council Data'!$A$1:$AL$167,7,FALSE),""))</f>
        <v/>
      </c>
      <c r="I8" s="60" t="str">
        <f>IFERROR(VLOOKUP(I7,Numbers!$H$2:$I$167,2,FALSE),"")</f>
        <v/>
      </c>
      <c r="J8" s="13" t="str">
        <f>IF(I8="","",VLOOKUP($H$8,Numbers!$K$1:$L$9,2,FALSE))</f>
        <v/>
      </c>
      <c r="L8" s="13" t="str">
        <f>IF(J8="","",VLOOKUP(I8,'Council Data'!$A$1:$AL$167,33,FALSE))</f>
        <v/>
      </c>
      <c r="M8" s="49"/>
      <c r="P8" s="50" t="str">
        <f>W8</f>
        <v/>
      </c>
      <c r="Q8" s="13"/>
      <c r="R8" s="13" t="str">
        <f>IF($D$2="","",IFERROR(VLOOKUP(W8,'Council Data'!$A$1:$AL$167,2,FALSE),""))</f>
        <v/>
      </c>
      <c r="S8" s="13"/>
      <c r="T8" s="13" t="str">
        <f>IF($D$2="","",IFERROR(VLOOKUP(W8,'Council Data'!$A$1:$AL$167,5,FALSE),""))</f>
        <v/>
      </c>
      <c r="U8" s="13"/>
      <c r="V8" s="13" t="str">
        <f>IF($D$2="","",IFERROR(VLOOKUP(W8,'Council Data'!$A$1:$AL$167,7,FALSE),""))</f>
        <v/>
      </c>
      <c r="W8" s="60" t="str">
        <f>IFERROR(VLOOKUP(W7,Numbers!$H$2:$I$167,2,FALSE),"")</f>
        <v/>
      </c>
      <c r="X8" s="13" t="str">
        <f>IF(W8="","",VLOOKUP($H$8,Numbers!$K$1:$L$9,2,FALSE))</f>
        <v/>
      </c>
      <c r="Z8" s="13" t="str">
        <f>IF(X8="","",VLOOKUP(W8,'Council Data'!$A$1:$AL$167,33,FALSE))</f>
        <v/>
      </c>
      <c r="AA8" s="49"/>
      <c r="AC8" s="50" t="str">
        <f>AJ8</f>
        <v/>
      </c>
      <c r="AD8" s="13"/>
      <c r="AE8" s="13" t="str">
        <f>IF($D$2="","",IFERROR(VLOOKUP(AJ8,'Council Data'!$A$1:$AL$167,2,FALSE),""))</f>
        <v/>
      </c>
      <c r="AF8" s="13"/>
      <c r="AG8" s="13" t="str">
        <f>IF($D$2="","",IFERROR(VLOOKUP(AJ8,'Council Data'!$A$1:$AL$167,5,FALSE),""))</f>
        <v/>
      </c>
      <c r="AH8" s="13"/>
      <c r="AI8" s="13" t="str">
        <f>IF($D$2="","",IFERROR(VLOOKUP(AJ8,'Council Data'!$A$1:$AL$167,7,FALSE),""))</f>
        <v/>
      </c>
      <c r="AJ8" s="60" t="str">
        <f>IFERROR(VLOOKUP(AJ7,Numbers!$H$2:$I$167,2,FALSE),"")</f>
        <v/>
      </c>
      <c r="AK8" s="13" t="str">
        <f>IF(AJ8="","",VLOOKUP($H$8,Numbers!$K$1:$L$9,2,FALSE))</f>
        <v/>
      </c>
      <c r="AM8" s="13" t="str">
        <f>IF(AK8="","",VLOOKUP(AJ8,'Council Data'!$A$1:$AL$167,33,FALSE))</f>
        <v/>
      </c>
      <c r="AN8" s="49"/>
      <c r="AP8" s="50" t="str">
        <f>AW8</f>
        <v/>
      </c>
      <c r="AQ8" s="13"/>
      <c r="AR8" s="13" t="str">
        <f>IF($D$2="","",IFERROR(VLOOKUP(AW8,'Council Data'!$A$1:$AL$167,2,FALSE),""))</f>
        <v/>
      </c>
      <c r="AS8" s="13"/>
      <c r="AT8" s="13" t="str">
        <f>IF($D$2="","",IFERROR(VLOOKUP(AW8,'Council Data'!$A$1:$AL$167,5,FALSE),""))</f>
        <v/>
      </c>
      <c r="AU8" s="13"/>
      <c r="AV8" s="13" t="str">
        <f>IF($D$2="","",IFERROR(VLOOKUP(AW8,'Council Data'!$A$1:$AL$167,7,FALSE),""))</f>
        <v/>
      </c>
      <c r="AW8" s="60" t="str">
        <f>IFERROR(VLOOKUP(AW7,Numbers!$H$2:$I$167,2,FALSE),"")</f>
        <v/>
      </c>
      <c r="AX8" s="13" t="str">
        <f>IF(AW8="","",VLOOKUP($H$8,Numbers!$K$1:$L$9,2,FALSE))</f>
        <v/>
      </c>
      <c r="AZ8" s="13" t="str">
        <f>IF(AX8="","",VLOOKUP(AW8,'Council Data'!$A$1:$AL$167,33,FALSE))</f>
        <v/>
      </c>
      <c r="BA8" s="49"/>
      <c r="BC8" s="50" t="str">
        <f>BJ8</f>
        <v/>
      </c>
      <c r="BD8" s="13"/>
      <c r="BE8" s="13" t="str">
        <f>IF($D$2="","",IFERROR(VLOOKUP(BJ8,'Council Data'!$A$1:$AL$167,2,FALSE),""))</f>
        <v/>
      </c>
      <c r="BF8" s="13"/>
      <c r="BG8" s="13" t="str">
        <f>IF($D$2="","",IFERROR(VLOOKUP(BJ8,'Council Data'!$A$1:$AL$167,5,FALSE),""))</f>
        <v/>
      </c>
      <c r="BH8" s="13"/>
      <c r="BI8" s="13" t="str">
        <f>IF($D$2="","",IFERROR(VLOOKUP(BJ8,'Council Data'!$A$1:$AL$167,7,FALSE),""))</f>
        <v/>
      </c>
      <c r="BJ8" s="60" t="str">
        <f>IFERROR(VLOOKUP(BJ7,Numbers!$H$2:$I$167,2,FALSE),"")</f>
        <v/>
      </c>
      <c r="BK8" s="13" t="str">
        <f>IF(BJ8="","",VLOOKUP($H$8,Numbers!$K$1:$L$9,2,FALSE))</f>
        <v/>
      </c>
      <c r="BM8" s="13" t="str">
        <f>IF(BK8="","",VLOOKUP(BJ8,'Council Data'!$A$1:$AL$167,33,FALSE))</f>
        <v/>
      </c>
      <c r="BN8" s="49"/>
    </row>
    <row r="9" spans="2:66">
      <c r="B9" s="51"/>
      <c r="M9" s="49"/>
      <c r="P9" s="51"/>
      <c r="AA9" s="49"/>
      <c r="AC9" s="51"/>
      <c r="AN9" s="49"/>
      <c r="AP9" s="51"/>
      <c r="BA9" s="49"/>
      <c r="BC9" s="51"/>
      <c r="BN9" s="49"/>
    </row>
    <row r="10" spans="2:66" ht="43.2">
      <c r="B10" s="52" t="s">
        <v>141</v>
      </c>
      <c r="C10" s="6"/>
      <c r="D10" s="6" t="s">
        <v>265</v>
      </c>
      <c r="E10" s="6"/>
      <c r="F10" s="6" t="s">
        <v>266</v>
      </c>
      <c r="G10" s="6"/>
      <c r="H10" s="6" t="s">
        <v>149</v>
      </c>
      <c r="I10" s="44"/>
      <c r="L10" s="6" t="s">
        <v>1</v>
      </c>
      <c r="M10" s="49"/>
      <c r="P10" s="52" t="s">
        <v>141</v>
      </c>
      <c r="Q10" s="6"/>
      <c r="R10" s="6" t="s">
        <v>265</v>
      </c>
      <c r="S10" s="6"/>
      <c r="T10" s="6" t="s">
        <v>266</v>
      </c>
      <c r="U10" s="6"/>
      <c r="V10" s="6" t="s">
        <v>149</v>
      </c>
      <c r="W10" s="44"/>
      <c r="Z10" s="6" t="s">
        <v>1</v>
      </c>
      <c r="AA10" s="49"/>
      <c r="AC10" s="52" t="s">
        <v>141</v>
      </c>
      <c r="AD10" s="6"/>
      <c r="AE10" s="6" t="s">
        <v>265</v>
      </c>
      <c r="AF10" s="6"/>
      <c r="AG10" s="6" t="s">
        <v>266</v>
      </c>
      <c r="AH10" s="6"/>
      <c r="AI10" s="6" t="s">
        <v>149</v>
      </c>
      <c r="AJ10" s="44"/>
      <c r="AM10" s="6" t="s">
        <v>1</v>
      </c>
      <c r="AN10" s="49"/>
      <c r="AP10" s="52" t="s">
        <v>141</v>
      </c>
      <c r="AQ10" s="6"/>
      <c r="AR10" s="6" t="s">
        <v>265</v>
      </c>
      <c r="AS10" s="6"/>
      <c r="AT10" s="6" t="s">
        <v>266</v>
      </c>
      <c r="AU10" s="6"/>
      <c r="AV10" s="6" t="s">
        <v>149</v>
      </c>
      <c r="AW10" s="44"/>
      <c r="AZ10" s="6" t="s">
        <v>1</v>
      </c>
      <c r="BA10" s="49"/>
      <c r="BC10" s="52" t="s">
        <v>141</v>
      </c>
      <c r="BD10" s="6"/>
      <c r="BE10" s="6" t="s">
        <v>265</v>
      </c>
      <c r="BF10" s="6"/>
      <c r="BG10" s="6" t="s">
        <v>266</v>
      </c>
      <c r="BH10" s="6"/>
      <c r="BI10" s="6" t="s">
        <v>149</v>
      </c>
      <c r="BJ10" s="44"/>
      <c r="BM10" s="6" t="s">
        <v>1</v>
      </c>
      <c r="BN10" s="49"/>
    </row>
    <row r="11" spans="2:66">
      <c r="B11" s="50" t="str">
        <f>IF($D$2="","",IFERROR(VLOOKUP(I8,'Council Data'!$A$1:$AL$167,11,FALSE),""))</f>
        <v/>
      </c>
      <c r="C11" s="13"/>
      <c r="D11" s="13" t="str">
        <f>IF($D$2="","",IFERROR(VLOOKUP(I8,'Council Data'!$A$1:$AL$167,13,FALSE),""))</f>
        <v/>
      </c>
      <c r="E11" s="13"/>
      <c r="F11" s="37" t="str">
        <f>IF($D$2="","",IFERROR(VLOOKUP(I8,'Council Data'!$A$1:$AL$167,12,FALSE),""))</f>
        <v/>
      </c>
      <c r="G11" s="37"/>
      <c r="H11" s="13" t="str">
        <f>IF($D$2="","",IFERROR(VLOOKUP(I8,'Council Data'!$A$1:$AL$167,14,FALSE),""))</f>
        <v/>
      </c>
      <c r="I11" s="43"/>
      <c r="L11" s="13" t="str">
        <f>IF(J8="","",VLOOKUP(I8,'Council Data'!$A$1:$AL$167,30,FALSE))</f>
        <v/>
      </c>
      <c r="M11" s="49"/>
      <c r="P11" s="50" t="str">
        <f>IF($D$2="","",IFERROR(VLOOKUP(W8,'Council Data'!$A$1:$AL$167,11,FALSE),""))</f>
        <v/>
      </c>
      <c r="Q11" s="13"/>
      <c r="R11" s="13" t="str">
        <f>IF($D$2="","",IFERROR(VLOOKUP(W8,'Council Data'!$A$1:$AL$167,13,FALSE),""))</f>
        <v/>
      </c>
      <c r="S11" s="13"/>
      <c r="T11" s="37" t="str">
        <f>IF($D$2="","",IFERROR(VLOOKUP(W8,'Council Data'!$A$1:$AL$167,12,FALSE),""))</f>
        <v/>
      </c>
      <c r="U11" s="37"/>
      <c r="V11" s="13" t="str">
        <f>IF($D$2="","",IFERROR(VLOOKUP(W8,'Council Data'!$A$1:$AL$167,14,FALSE),""))</f>
        <v/>
      </c>
      <c r="W11" s="43"/>
      <c r="Z11" s="13" t="str">
        <f>IF(X8="","",VLOOKUP(W8,'Council Data'!$A$1:$AL$167,30,FALSE))</f>
        <v/>
      </c>
      <c r="AA11" s="49"/>
      <c r="AC11" s="50" t="str">
        <f>IF($D$2="","",IFERROR(VLOOKUP(AJ8,'Council Data'!$A$1:$AL$167,11,FALSE),""))</f>
        <v/>
      </c>
      <c r="AD11" s="13"/>
      <c r="AE11" s="13" t="str">
        <f>IF($D$2="","",IFERROR(VLOOKUP(AJ8,'Council Data'!$A$1:$AL$167,13,FALSE),""))</f>
        <v/>
      </c>
      <c r="AF11" s="13"/>
      <c r="AG11" s="37" t="str">
        <f>IF($D$2="","",IFERROR(VLOOKUP(AJ8,'Council Data'!$A$1:$AL$167,12,FALSE),""))</f>
        <v/>
      </c>
      <c r="AH11" s="37"/>
      <c r="AI11" s="13" t="str">
        <f>IF($D$2="","",IFERROR(VLOOKUP(AJ8,'Council Data'!$A$1:$AL$167,14,FALSE),""))</f>
        <v/>
      </c>
      <c r="AJ11" s="43"/>
      <c r="AM11" s="13" t="str">
        <f>IF(AK8="","",VLOOKUP(AJ8,'Council Data'!$A$1:$AL$167,30,FALSE))</f>
        <v/>
      </c>
      <c r="AN11" s="49"/>
      <c r="AP11" s="50" t="str">
        <f>IF($D$2="","",IFERROR(VLOOKUP(AW8,'Council Data'!$A$1:$AL$167,11,FALSE),""))</f>
        <v/>
      </c>
      <c r="AQ11" s="13"/>
      <c r="AR11" s="13" t="str">
        <f>IF($D$2="","",IFERROR(VLOOKUP(AW8,'Council Data'!$A$1:$AL$167,13,FALSE),""))</f>
        <v/>
      </c>
      <c r="AS11" s="13"/>
      <c r="AT11" s="37" t="str">
        <f>IF($D$2="","",IFERROR(VLOOKUP(AW8,'Council Data'!$A$1:$AL$167,12,FALSE),""))</f>
        <v/>
      </c>
      <c r="AU11" s="37"/>
      <c r="AV11" s="13" t="str">
        <f>IF($D$2="","",IFERROR(VLOOKUP(AW8,'Council Data'!$A$1:$AL$167,14,FALSE),""))</f>
        <v/>
      </c>
      <c r="AW11" s="43"/>
      <c r="AZ11" s="13" t="str">
        <f>IF(AX8="","",VLOOKUP(AW8,'Council Data'!$A$1:$AL$167,30,FALSE))</f>
        <v/>
      </c>
      <c r="BA11" s="49"/>
      <c r="BC11" s="50" t="str">
        <f>IF($D$2="","",IFERROR(VLOOKUP(BJ8,'Council Data'!$A$1:$AL$167,11,FALSE),""))</f>
        <v/>
      </c>
      <c r="BD11" s="13"/>
      <c r="BE11" s="13" t="str">
        <f>IF($D$2="","",IFERROR(VLOOKUP(BJ8,'Council Data'!$A$1:$AL$167,13,FALSE),""))</f>
        <v/>
      </c>
      <c r="BF11" s="13"/>
      <c r="BG11" s="37" t="str">
        <f>IF($D$2="","",IFERROR(VLOOKUP(BJ8,'Council Data'!$A$1:$AL$167,12,FALSE),""))</f>
        <v/>
      </c>
      <c r="BH11" s="37"/>
      <c r="BI11" s="13" t="str">
        <f>IF($D$2="","",IFERROR(VLOOKUP(BJ8,'Council Data'!$A$1:$AL$167,14,FALSE),""))</f>
        <v/>
      </c>
      <c r="BJ11" s="43"/>
      <c r="BM11" s="13" t="str">
        <f>IF(BK8="","",VLOOKUP(BJ8,'Council Data'!$A$1:$AL$167,30,FALSE))</f>
        <v/>
      </c>
      <c r="BN11" s="49"/>
    </row>
    <row r="12" spans="2:66">
      <c r="B12" s="51"/>
      <c r="M12" s="49"/>
      <c r="P12" s="51"/>
      <c r="AA12" s="49"/>
      <c r="AC12" s="51"/>
      <c r="AN12" s="49"/>
      <c r="AP12" s="51"/>
      <c r="BA12" s="49"/>
      <c r="BC12" s="51"/>
      <c r="BN12" s="49"/>
    </row>
    <row r="13" spans="2:66" ht="43.2">
      <c r="B13" s="53" t="s">
        <v>142</v>
      </c>
      <c r="C13" s="3"/>
      <c r="D13" s="3" t="s">
        <v>143</v>
      </c>
      <c r="E13" s="3"/>
      <c r="F13" s="3" t="s">
        <v>144</v>
      </c>
      <c r="G13" s="3"/>
      <c r="H13" s="3" t="s">
        <v>155</v>
      </c>
      <c r="I13" s="3"/>
      <c r="J13" s="3" t="s">
        <v>260</v>
      </c>
      <c r="L13" s="3" t="s">
        <v>2</v>
      </c>
      <c r="M13" s="49"/>
      <c r="P13" s="53" t="s">
        <v>142</v>
      </c>
      <c r="Q13" s="3"/>
      <c r="R13" s="3" t="s">
        <v>143</v>
      </c>
      <c r="S13" s="3"/>
      <c r="T13" s="3" t="s">
        <v>144</v>
      </c>
      <c r="U13" s="3"/>
      <c r="V13" s="3" t="s">
        <v>155</v>
      </c>
      <c r="W13" s="3"/>
      <c r="X13" s="3" t="s">
        <v>260</v>
      </c>
      <c r="Z13" s="3" t="s">
        <v>2</v>
      </c>
      <c r="AA13" s="49"/>
      <c r="AC13" s="53" t="s">
        <v>142</v>
      </c>
      <c r="AD13" s="3"/>
      <c r="AE13" s="3" t="s">
        <v>143</v>
      </c>
      <c r="AF13" s="3"/>
      <c r="AG13" s="3" t="s">
        <v>144</v>
      </c>
      <c r="AH13" s="3"/>
      <c r="AI13" s="3" t="s">
        <v>155</v>
      </c>
      <c r="AJ13" s="3"/>
      <c r="AK13" s="3" t="s">
        <v>260</v>
      </c>
      <c r="AM13" s="3" t="s">
        <v>2</v>
      </c>
      <c r="AN13" s="49"/>
      <c r="AP13" s="53" t="s">
        <v>142</v>
      </c>
      <c r="AQ13" s="3"/>
      <c r="AR13" s="3" t="s">
        <v>143</v>
      </c>
      <c r="AS13" s="3"/>
      <c r="AT13" s="3" t="s">
        <v>144</v>
      </c>
      <c r="AU13" s="3"/>
      <c r="AV13" s="3" t="s">
        <v>155</v>
      </c>
      <c r="AW13" s="3"/>
      <c r="AX13" s="3" t="s">
        <v>260</v>
      </c>
      <c r="AZ13" s="3" t="s">
        <v>2</v>
      </c>
      <c r="BA13" s="49"/>
      <c r="BC13" s="53" t="s">
        <v>142</v>
      </c>
      <c r="BD13" s="3"/>
      <c r="BE13" s="3" t="s">
        <v>143</v>
      </c>
      <c r="BF13" s="3"/>
      <c r="BG13" s="3" t="s">
        <v>144</v>
      </c>
      <c r="BH13" s="3"/>
      <c r="BI13" s="3" t="s">
        <v>155</v>
      </c>
      <c r="BJ13" s="3"/>
      <c r="BK13" s="3" t="s">
        <v>260</v>
      </c>
      <c r="BM13" s="3" t="s">
        <v>2</v>
      </c>
      <c r="BN13" s="49"/>
    </row>
    <row r="14" spans="2:66">
      <c r="B14" s="50" t="str">
        <f>IF($D$2="","",IFERROR(VLOOKUP(I8,'Council Data'!$A$1:$AL$167,15,FALSE),""))</f>
        <v/>
      </c>
      <c r="C14" s="13"/>
      <c r="D14" s="13" t="str">
        <f>IF($D$2="","",IFERROR(VLOOKUP(I8,'Council Data'!$A$1:$AL$167,16,FALSE),""))</f>
        <v/>
      </c>
      <c r="E14" s="13"/>
      <c r="F14" s="13" t="str">
        <f>IF($D$2="","",IFERROR(VLOOKUP(I8,'Council Data'!$A$1:$AL$167,17,FALSE),""))</f>
        <v/>
      </c>
      <c r="G14" s="13"/>
      <c r="H14" s="13" t="str">
        <f>IF($D$2="","",IFERROR(VLOOKUP(I8,'Council Data'!$A$1:$AL$167,19,FALSE),""))</f>
        <v/>
      </c>
      <c r="I14" s="13"/>
      <c r="J14" s="13" t="str">
        <f>IF($D$2="","",IFERROR(VLOOKUP(I8,'Council Data'!$A$1:$AL$167,18,FALSE),""))</f>
        <v/>
      </c>
      <c r="L14" s="13" t="str">
        <f>IF(J8="","",VLOOKUP(I8,'Council Data'!$A$1:$AL$167,31,FALSE))</f>
        <v/>
      </c>
      <c r="M14" s="49"/>
      <c r="P14" s="50" t="str">
        <f>IF($D$2="","",IFERROR(VLOOKUP(W8,'Council Data'!$A$1:$AL$167,15,FALSE),""))</f>
        <v/>
      </c>
      <c r="Q14" s="13"/>
      <c r="R14" s="13" t="str">
        <f>IF($D$2="","",IFERROR(VLOOKUP(W8,'Council Data'!$A$1:$AL$167,16,FALSE),""))</f>
        <v/>
      </c>
      <c r="S14" s="13"/>
      <c r="T14" s="13" t="str">
        <f>IF($D$2="","",IFERROR(VLOOKUP(W8,'Council Data'!$A$1:$AL$167,17,FALSE),""))</f>
        <v/>
      </c>
      <c r="U14" s="13"/>
      <c r="V14" s="13" t="str">
        <f>IF($D$2="","",IFERROR(VLOOKUP(W8,'Council Data'!$A$1:$AL$167,19,FALSE),""))</f>
        <v/>
      </c>
      <c r="W14" s="13"/>
      <c r="X14" s="13" t="str">
        <f>IF($D$2="","",IFERROR(VLOOKUP(W8,'Council Data'!$A$1:$AL$167,18,FALSE),""))</f>
        <v/>
      </c>
      <c r="Z14" s="13" t="str">
        <f>IF(X8="","",VLOOKUP(W8,'Council Data'!$A$1:$AL$167,31,FALSE))</f>
        <v/>
      </c>
      <c r="AA14" s="49"/>
      <c r="AC14" s="50" t="str">
        <f>IF($D$2="","",IFERROR(VLOOKUP(AJ8,'Council Data'!$A$1:$AL$167,15,FALSE),""))</f>
        <v/>
      </c>
      <c r="AD14" s="13"/>
      <c r="AE14" s="13" t="str">
        <f>IF($D$2="","",IFERROR(VLOOKUP(AJ8,'Council Data'!$A$1:$AL$167,16,FALSE),""))</f>
        <v/>
      </c>
      <c r="AF14" s="13"/>
      <c r="AG14" s="13" t="str">
        <f>IF($D$2="","",IFERROR(VLOOKUP(AJ8,'Council Data'!$A$1:$AL$167,17,FALSE),""))</f>
        <v/>
      </c>
      <c r="AH14" s="13"/>
      <c r="AI14" s="13" t="str">
        <f>IF($D$2="","",IFERROR(VLOOKUP(AJ8,'Council Data'!$A$1:$AL$167,19,FALSE),""))</f>
        <v/>
      </c>
      <c r="AJ14" s="13"/>
      <c r="AK14" s="13" t="str">
        <f>IF($D$2="","",IFERROR(VLOOKUP(AJ8,'Council Data'!$A$1:$AL$167,18,FALSE),""))</f>
        <v/>
      </c>
      <c r="AM14" s="13" t="str">
        <f>IF(AK8="","",VLOOKUP(AJ8,'Council Data'!$A$1:$AL$167,31,FALSE))</f>
        <v/>
      </c>
      <c r="AN14" s="49"/>
      <c r="AP14" s="50" t="str">
        <f>IF($D$2="","",IFERROR(VLOOKUP(AW8,'Council Data'!$A$1:$AL$167,15,FALSE),""))</f>
        <v/>
      </c>
      <c r="AQ14" s="13"/>
      <c r="AR14" s="13" t="str">
        <f>IF($D$2="","",IFERROR(VLOOKUP(AW8,'Council Data'!$A$1:$AL$167,16,FALSE),""))</f>
        <v/>
      </c>
      <c r="AS14" s="13"/>
      <c r="AT14" s="13" t="str">
        <f>IF($D$2="","",IFERROR(VLOOKUP(AW8,'Council Data'!$A$1:$AL$167,17,FALSE),""))</f>
        <v/>
      </c>
      <c r="AU14" s="13"/>
      <c r="AV14" s="13" t="str">
        <f>IF($D$2="","",IFERROR(VLOOKUP(AW8,'Council Data'!$A$1:$AL$167,19,FALSE),""))</f>
        <v/>
      </c>
      <c r="AW14" s="13"/>
      <c r="AX14" s="13" t="str">
        <f>IF($D$2="","",IFERROR(VLOOKUP(AW8,'Council Data'!$A$1:$AL$167,18,FALSE),""))</f>
        <v/>
      </c>
      <c r="AZ14" s="13" t="str">
        <f>IF(AX8="","",VLOOKUP(AW8,'Council Data'!$A$1:$AL$167,31,FALSE))</f>
        <v/>
      </c>
      <c r="BA14" s="49"/>
      <c r="BC14" s="50" t="str">
        <f>IF($D$2="","",IFERROR(VLOOKUP(BJ8,'Council Data'!$A$1:$AL$167,15,FALSE),""))</f>
        <v/>
      </c>
      <c r="BD14" s="13"/>
      <c r="BE14" s="13" t="str">
        <f>IF($D$2="","",IFERROR(VLOOKUP(BJ8,'Council Data'!$A$1:$AL$167,16,FALSE),""))</f>
        <v/>
      </c>
      <c r="BF14" s="13"/>
      <c r="BG14" s="13" t="str">
        <f>IF($D$2="","",IFERROR(VLOOKUP(BJ8,'Council Data'!$A$1:$AL$167,17,FALSE),""))</f>
        <v/>
      </c>
      <c r="BH14" s="13"/>
      <c r="BI14" s="13" t="str">
        <f>IF($D$2="","",IFERROR(VLOOKUP(BJ8,'Council Data'!$A$1:$AL$167,19,FALSE),""))</f>
        <v/>
      </c>
      <c r="BJ14" s="13"/>
      <c r="BK14" s="13" t="str">
        <f>IF($D$2="","",IFERROR(VLOOKUP(BJ8,'Council Data'!$A$1:$AL$167,18,FALSE),""))</f>
        <v/>
      </c>
      <c r="BM14" s="13" t="str">
        <f>IF(BK8="","",VLOOKUP(BJ8,'Council Data'!$A$1:$AL$167,31,FALSE))</f>
        <v/>
      </c>
      <c r="BN14" s="49"/>
    </row>
    <row r="15" spans="2:66">
      <c r="B15" s="51"/>
      <c r="M15" s="49"/>
      <c r="P15" s="51"/>
      <c r="AA15" s="49"/>
      <c r="AC15" s="51"/>
      <c r="AN15" s="49"/>
      <c r="AP15" s="51"/>
      <c r="BA15" s="49"/>
      <c r="BC15" s="51"/>
      <c r="BN15" s="49"/>
    </row>
    <row r="16" spans="2:66" ht="43.2">
      <c r="B16" s="54" t="s">
        <v>2258</v>
      </c>
      <c r="C16" s="4"/>
      <c r="D16" s="4" t="s">
        <v>2259</v>
      </c>
      <c r="E16" s="4"/>
      <c r="F16" s="4" t="s">
        <v>2260</v>
      </c>
      <c r="G16" s="4"/>
      <c r="H16" s="4" t="s">
        <v>2261</v>
      </c>
      <c r="I16" s="4"/>
      <c r="J16" s="4" t="s">
        <v>2245</v>
      </c>
      <c r="L16" s="4" t="s">
        <v>3</v>
      </c>
      <c r="M16" s="49"/>
      <c r="P16" s="54" t="s">
        <v>2258</v>
      </c>
      <c r="Q16" s="4"/>
      <c r="R16" s="4" t="s">
        <v>2259</v>
      </c>
      <c r="S16" s="4"/>
      <c r="T16" s="4" t="s">
        <v>2260</v>
      </c>
      <c r="U16" s="4"/>
      <c r="V16" s="4" t="s">
        <v>2261</v>
      </c>
      <c r="W16" s="4"/>
      <c r="X16" s="4" t="s">
        <v>2245</v>
      </c>
      <c r="Z16" s="4" t="s">
        <v>3</v>
      </c>
      <c r="AA16" s="49"/>
      <c r="AC16" s="54" t="s">
        <v>2258</v>
      </c>
      <c r="AD16" s="4"/>
      <c r="AE16" s="4" t="s">
        <v>2259</v>
      </c>
      <c r="AF16" s="4"/>
      <c r="AG16" s="4" t="s">
        <v>2260</v>
      </c>
      <c r="AH16" s="4"/>
      <c r="AI16" s="4" t="s">
        <v>2261</v>
      </c>
      <c r="AJ16" s="4"/>
      <c r="AK16" s="4" t="s">
        <v>2245</v>
      </c>
      <c r="AM16" s="4" t="s">
        <v>3</v>
      </c>
      <c r="AN16" s="49"/>
      <c r="AP16" s="54" t="s">
        <v>2258</v>
      </c>
      <c r="AQ16" s="4"/>
      <c r="AR16" s="4" t="s">
        <v>2259</v>
      </c>
      <c r="AS16" s="4"/>
      <c r="AT16" s="4" t="s">
        <v>2260</v>
      </c>
      <c r="AU16" s="4"/>
      <c r="AV16" s="4" t="s">
        <v>2261</v>
      </c>
      <c r="AW16" s="4"/>
      <c r="AX16" s="4" t="s">
        <v>2245</v>
      </c>
      <c r="AZ16" s="4" t="s">
        <v>3</v>
      </c>
      <c r="BA16" s="49"/>
      <c r="BC16" s="54" t="s">
        <v>2258</v>
      </c>
      <c r="BD16" s="4"/>
      <c r="BE16" s="4" t="s">
        <v>2259</v>
      </c>
      <c r="BF16" s="4"/>
      <c r="BG16" s="4" t="s">
        <v>2260</v>
      </c>
      <c r="BH16" s="4"/>
      <c r="BI16" s="4" t="s">
        <v>2261</v>
      </c>
      <c r="BJ16" s="4"/>
      <c r="BK16" s="4" t="s">
        <v>2245</v>
      </c>
      <c r="BM16" s="4" t="s">
        <v>3</v>
      </c>
      <c r="BN16" s="49"/>
    </row>
    <row r="17" spans="2:66">
      <c r="B17" s="50" t="str">
        <f>IF($D$2="","",IFERROR(VLOOKUP(I8,'Council Data'!$A$1:$AL$167,20,FALSE),""))</f>
        <v/>
      </c>
      <c r="C17" s="13"/>
      <c r="D17" s="13" t="str">
        <f>IF($D$2="","",IFERROR(VLOOKUP(I8,'Council Data'!$A$1:$AL$167,22,FALSE),""))</f>
        <v/>
      </c>
      <c r="E17" s="13"/>
      <c r="F17" s="37" t="str">
        <f>IF($D$2="","",IFERROR(VLOOKUP(I8,'Council Data'!$A$1:$AL$167,21,FALSE),""))</f>
        <v/>
      </c>
      <c r="G17" s="37"/>
      <c r="H17" s="13" t="str">
        <f>IF($D$2="","",IFERROR(VLOOKUP(I8,'Council Data'!$A$1:$AL$167,23,FALSE),""))</f>
        <v/>
      </c>
      <c r="I17" s="13"/>
      <c r="J17" s="13" t="str">
        <f>IF($D$2="","",IFERROR(VLOOKUP(I8,'Council Data'!$A$1:$AL$167,37,FALSE),""))</f>
        <v/>
      </c>
      <c r="L17" s="13" t="str">
        <f>IF(J8="","",VLOOKUP(I8,'Council Data'!$A$1:$AL$167,32,FALSE))</f>
        <v/>
      </c>
      <c r="M17" s="49"/>
      <c r="P17" s="50" t="str">
        <f>IF($D$2="","",IFERROR(VLOOKUP(W8,'Council Data'!$A$1:$AL$167,20,FALSE),""))</f>
        <v/>
      </c>
      <c r="Q17" s="13"/>
      <c r="R17" s="13" t="str">
        <f>IF($D$2="","",IFERROR(VLOOKUP(W8,'Council Data'!$A$1:$AL$167,22,FALSE),""))</f>
        <v/>
      </c>
      <c r="S17" s="13"/>
      <c r="T17" s="37" t="str">
        <f>IF($D$2="","",IFERROR(VLOOKUP(W8,'Council Data'!$A$1:$AL$167,21,FALSE),""))</f>
        <v/>
      </c>
      <c r="U17" s="37"/>
      <c r="V17" s="13" t="str">
        <f>IF($D$2="","",IFERROR(VLOOKUP(W8,'Council Data'!$A$1:$AL$167,23,FALSE),""))</f>
        <v/>
      </c>
      <c r="W17" s="13"/>
      <c r="X17" s="13" t="str">
        <f>IF($D$2="","",IFERROR(VLOOKUP(W8,'Council Data'!$A$1:$AL$167,37,FALSE),""))</f>
        <v/>
      </c>
      <c r="Z17" s="13" t="str">
        <f>IF(X8="","",VLOOKUP(W8,'Council Data'!$A$1:$AL$167,32,FALSE))</f>
        <v/>
      </c>
      <c r="AA17" s="49"/>
      <c r="AC17" s="50" t="str">
        <f>IF($D$2="","",IFERROR(VLOOKUP(AJ8,'Council Data'!$A$1:$AL$167,20,FALSE),""))</f>
        <v/>
      </c>
      <c r="AD17" s="13"/>
      <c r="AE17" s="13" t="str">
        <f>IF($D$2="","",IFERROR(VLOOKUP(AJ8,'Council Data'!$A$1:$AL$167,22,FALSE),""))</f>
        <v/>
      </c>
      <c r="AF17" s="13"/>
      <c r="AG17" s="37" t="str">
        <f>IF($D$2="","",IFERROR(VLOOKUP(AJ8,'Council Data'!$A$1:$AL$167,21,FALSE),""))</f>
        <v/>
      </c>
      <c r="AH17" s="37"/>
      <c r="AI17" s="13" t="str">
        <f>IF($D$2="","",IFERROR(VLOOKUP(AJ8,'Council Data'!$A$1:$AL$167,23,FALSE),""))</f>
        <v/>
      </c>
      <c r="AJ17" s="13"/>
      <c r="AK17" s="13" t="str">
        <f>IF($D$2="","",IFERROR(VLOOKUP(AJ8,'Council Data'!$A$1:$AL$167,37,FALSE),""))</f>
        <v/>
      </c>
      <c r="AM17" s="13" t="str">
        <f>IF(AK8="","",VLOOKUP(AJ8,'Council Data'!$A$1:$AL$167,32,FALSE))</f>
        <v/>
      </c>
      <c r="AN17" s="49"/>
      <c r="AP17" s="50" t="str">
        <f>IF($D$2="","",IFERROR(VLOOKUP(AW8,'Council Data'!$A$1:$AL$167,20,FALSE),""))</f>
        <v/>
      </c>
      <c r="AQ17" s="13"/>
      <c r="AR17" s="13" t="str">
        <f>IF($D$2="","",IFERROR(VLOOKUP(AW8,'Council Data'!$A$1:$AL$167,22,FALSE),""))</f>
        <v/>
      </c>
      <c r="AS17" s="13"/>
      <c r="AT17" s="37" t="str">
        <f>IF($D$2="","",IFERROR(VLOOKUP(AW8,'Council Data'!$A$1:$AL$167,21,FALSE),""))</f>
        <v/>
      </c>
      <c r="AU17" s="37"/>
      <c r="AV17" s="13" t="str">
        <f>IF($D$2="","",IFERROR(VLOOKUP(AW8,'Council Data'!$A$1:$AL$167,23,FALSE),""))</f>
        <v/>
      </c>
      <c r="AW17" s="13"/>
      <c r="AX17" s="13" t="str">
        <f>IF($D$2="","",IFERROR(VLOOKUP(AW8,'Council Data'!$A$1:$AL$167,37,FALSE),""))</f>
        <v/>
      </c>
      <c r="AZ17" s="13" t="str">
        <f>IF(AX8="","",VLOOKUP(AW8,'Council Data'!$A$1:$AL$167,32,FALSE))</f>
        <v/>
      </c>
      <c r="BA17" s="49"/>
      <c r="BC17" s="50" t="str">
        <f>IF($D$2="","",IFERROR(VLOOKUP(BJ8,'Council Data'!$A$1:$AL$167,20,FALSE),""))</f>
        <v/>
      </c>
      <c r="BD17" s="13"/>
      <c r="BE17" s="13" t="str">
        <f>IF($D$2="","",IFERROR(VLOOKUP(BJ8,'Council Data'!$A$1:$AL$167,22,FALSE),""))</f>
        <v/>
      </c>
      <c r="BF17" s="13"/>
      <c r="BG17" s="37" t="str">
        <f>IF($D$2="","",IFERROR(VLOOKUP(BJ8,'Council Data'!$A$1:$AL$167,21,FALSE),""))</f>
        <v/>
      </c>
      <c r="BH17" s="37"/>
      <c r="BI17" s="13" t="str">
        <f>IF($D$2="","",IFERROR(VLOOKUP(BJ8,'Council Data'!$A$1:$AL$167,23,FALSE),""))</f>
        <v/>
      </c>
      <c r="BJ17" s="13"/>
      <c r="BK17" s="13" t="str">
        <f>IF($D$2="","",IFERROR(VLOOKUP(BJ8,'Council Data'!$A$1:$AL$167,37,FALSE),""))</f>
        <v/>
      </c>
      <c r="BM17" s="13" t="str">
        <f>IF(BK8="","",VLOOKUP(BJ8,'Council Data'!$A$1:$AL$167,32,FALSE))</f>
        <v/>
      </c>
      <c r="BN17" s="49"/>
    </row>
    <row r="18" spans="2:66">
      <c r="B18" s="51"/>
      <c r="M18" s="49"/>
      <c r="P18" s="51"/>
      <c r="AA18" s="49"/>
      <c r="AC18" s="51"/>
      <c r="AN18" s="49"/>
      <c r="AP18" s="51"/>
      <c r="BA18" s="49"/>
      <c r="BC18" s="51"/>
      <c r="BN18" s="49"/>
    </row>
    <row r="19" spans="2:66" ht="28.8">
      <c r="B19" s="55" t="s">
        <v>150</v>
      </c>
      <c r="C19" s="5"/>
      <c r="D19" s="5" t="s">
        <v>151</v>
      </c>
      <c r="E19" s="5"/>
      <c r="F19" s="5" t="s">
        <v>152</v>
      </c>
      <c r="G19" s="5"/>
      <c r="H19" s="5" t="s">
        <v>153</v>
      </c>
      <c r="I19" s="5"/>
      <c r="J19" s="5" t="s">
        <v>154</v>
      </c>
      <c r="M19" s="49"/>
      <c r="P19" s="55" t="s">
        <v>150</v>
      </c>
      <c r="Q19" s="5"/>
      <c r="R19" s="5" t="s">
        <v>151</v>
      </c>
      <c r="S19" s="5"/>
      <c r="T19" s="5" t="s">
        <v>152</v>
      </c>
      <c r="U19" s="5"/>
      <c r="V19" s="5" t="s">
        <v>153</v>
      </c>
      <c r="W19" s="5"/>
      <c r="X19" s="5" t="s">
        <v>154</v>
      </c>
      <c r="AA19" s="49"/>
      <c r="AC19" s="55" t="s">
        <v>150</v>
      </c>
      <c r="AD19" s="5"/>
      <c r="AE19" s="5" t="s">
        <v>151</v>
      </c>
      <c r="AF19" s="5"/>
      <c r="AG19" s="5" t="s">
        <v>152</v>
      </c>
      <c r="AH19" s="5"/>
      <c r="AI19" s="5" t="s">
        <v>153</v>
      </c>
      <c r="AJ19" s="5"/>
      <c r="AK19" s="5" t="s">
        <v>154</v>
      </c>
      <c r="AN19" s="49"/>
      <c r="AP19" s="55" t="s">
        <v>150</v>
      </c>
      <c r="AQ19" s="5"/>
      <c r="AR19" s="5" t="s">
        <v>151</v>
      </c>
      <c r="AS19" s="5"/>
      <c r="AT19" s="5" t="s">
        <v>152</v>
      </c>
      <c r="AU19" s="5"/>
      <c r="AV19" s="5" t="s">
        <v>153</v>
      </c>
      <c r="AW19" s="5"/>
      <c r="AX19" s="5" t="s">
        <v>154</v>
      </c>
      <c r="BA19" s="49"/>
      <c r="BC19" s="55" t="s">
        <v>150</v>
      </c>
      <c r="BD19" s="5"/>
      <c r="BE19" s="5" t="s">
        <v>151</v>
      </c>
      <c r="BF19" s="5"/>
      <c r="BG19" s="5" t="s">
        <v>152</v>
      </c>
      <c r="BH19" s="5"/>
      <c r="BI19" s="5" t="s">
        <v>153</v>
      </c>
      <c r="BJ19" s="5"/>
      <c r="BK19" s="5" t="s">
        <v>154</v>
      </c>
      <c r="BN19" s="49"/>
    </row>
    <row r="20" spans="2:66">
      <c r="B20" s="50" t="str">
        <f>IF(I8="","",IFERROR(VLOOKUP(C20,'SET Data'!$A$1:$K$700,11,FALSE),"NO RECORD"))</f>
        <v/>
      </c>
      <c r="C20" s="13" t="str">
        <f>CONCATENATE(I8,"GK")</f>
        <v>GK</v>
      </c>
      <c r="D20" s="13" t="str">
        <f>IF(I8="","",IFERROR(VLOOKUP(E20,'SET Data'!$A$1:$K$700,11,FALSE),"NO RECORD"))</f>
        <v/>
      </c>
      <c r="E20" s="13" t="str">
        <f>CONCATENATE(I8,"PD")</f>
        <v>PD</v>
      </c>
      <c r="F20" s="13" t="str">
        <f>IF(I8="","",IFERROR(VLOOKUP(G20,'SET Data'!$A$1:$K$700,11,FALSE),"NO RECORD"))</f>
        <v/>
      </c>
      <c r="G20" s="13" t="str">
        <f>CONCATENATE(I8,"CD")</f>
        <v>CD</v>
      </c>
      <c r="H20" s="13" t="str">
        <f>IF(I8="","",IFERROR(VLOOKUP(I20,'SET Data'!$A$1:$K$700,11,FALSE),"NO RECORD"))</f>
        <v/>
      </c>
      <c r="I20" s="13" t="str">
        <f>CONCATENATE(I8,"FD")</f>
        <v>FD</v>
      </c>
      <c r="J20" s="13" t="str">
        <f>IF(I8="","",VLOOKUP(I8,'Council Data'!$A$1:$AL$167,29,FALSE))</f>
        <v/>
      </c>
      <c r="M20" s="49"/>
      <c r="P20" s="50" t="str">
        <f>IF(W8="","",IFERROR(VLOOKUP(Q20,'SET Data'!$A$1:$K$700,11,FALSE),"NO RECORD"))</f>
        <v/>
      </c>
      <c r="Q20" s="13" t="str">
        <f>CONCATENATE(W8,"GK")</f>
        <v>GK</v>
      </c>
      <c r="R20" s="13" t="str">
        <f>IF(W8="","",IFERROR(VLOOKUP(S20,'SET Data'!$A$1:$K$700,11,FALSE),"NO RECORD"))</f>
        <v/>
      </c>
      <c r="S20" s="13" t="str">
        <f>CONCATENATE(W8,"PD")</f>
        <v>PD</v>
      </c>
      <c r="T20" s="13" t="str">
        <f>IF(W8="","",IFERROR(VLOOKUP(U20,'SET Data'!$A$1:$K$700,11,FALSE),"NO RECORD"))</f>
        <v/>
      </c>
      <c r="U20" s="13" t="str">
        <f>CONCATENATE(W8,"CD")</f>
        <v>CD</v>
      </c>
      <c r="V20" s="13" t="str">
        <f>IF(W8="","",IFERROR(VLOOKUP(W20,'SET Data'!$A$1:$K$700,11,FALSE),"NO RECORD"))</f>
        <v/>
      </c>
      <c r="W20" s="13" t="str">
        <f>CONCATENATE(W8,"FD")</f>
        <v>FD</v>
      </c>
      <c r="X20" s="13" t="str">
        <f>IF(W8="","",VLOOKUP(W8,'Council Data'!$A$1:$AL$167,29,FALSE))</f>
        <v/>
      </c>
      <c r="AA20" s="49"/>
      <c r="AC20" s="50" t="str">
        <f>IF(AJ8="","",IFERROR(VLOOKUP(AD20,'SET Data'!$A$1:$K$700,11,FALSE),"NO RECORD"))</f>
        <v/>
      </c>
      <c r="AD20" s="13" t="str">
        <f>CONCATENATE(AJ8,"GK")</f>
        <v>GK</v>
      </c>
      <c r="AE20" s="13" t="str">
        <f>IF(AJ8="","",IFERROR(VLOOKUP(AF20,'SET Data'!$A$1:$K$700,11,FALSE),"NO RECORD"))</f>
        <v/>
      </c>
      <c r="AF20" s="13" t="str">
        <f>CONCATENATE(AJ8,"PD")</f>
        <v>PD</v>
      </c>
      <c r="AG20" s="13" t="str">
        <f>IF(AJ8="","",IFERROR(VLOOKUP(AH20,'SET Data'!$A$1:$K$700,11,FALSE),"NO RECORD"))</f>
        <v/>
      </c>
      <c r="AH20" s="13" t="str">
        <f>CONCATENATE(AJ8,"CD")</f>
        <v>CD</v>
      </c>
      <c r="AI20" s="13" t="str">
        <f>IF(AJ8="","",IFERROR(VLOOKUP(AJ20,'SET Data'!$A$1:$K$700,11,FALSE),"NO RECORD"))</f>
        <v/>
      </c>
      <c r="AJ20" s="13" t="str">
        <f>CONCATENATE(AJ8,"FD")</f>
        <v>FD</v>
      </c>
      <c r="AK20" s="13" t="str">
        <f>IF(AJ8="","",VLOOKUP(AJ8,'Council Data'!$A$1:$AL$167,29,FALSE))</f>
        <v/>
      </c>
      <c r="AN20" s="49"/>
      <c r="AP20" s="50" t="str">
        <f>IF(AW8="","",IFERROR(VLOOKUP(AQ20,'SET Data'!$A$1:$K$700,11,FALSE),"NO RECORD"))</f>
        <v/>
      </c>
      <c r="AQ20" s="13" t="str">
        <f>CONCATENATE(AW8,"GK")</f>
        <v>GK</v>
      </c>
      <c r="AR20" s="13" t="str">
        <f>IF(AW8="","",IFERROR(VLOOKUP(AS20,'SET Data'!$A$1:$K$700,11,FALSE),"NO RECORD"))</f>
        <v/>
      </c>
      <c r="AS20" s="13" t="str">
        <f>CONCATENATE(AW8,"PD")</f>
        <v>PD</v>
      </c>
      <c r="AT20" s="13" t="str">
        <f>IF(AW8="","",IFERROR(VLOOKUP(AU20,'SET Data'!$A$1:$K$700,11,FALSE),"NO RECORD"))</f>
        <v/>
      </c>
      <c r="AU20" s="13" t="str">
        <f>CONCATENATE(AW8,"CD")</f>
        <v>CD</v>
      </c>
      <c r="AV20" s="13" t="str">
        <f>IF(AW8="","",IFERROR(VLOOKUP(AW20,'SET Data'!$A$1:$K$700,11,FALSE),"NO RECORD"))</f>
        <v/>
      </c>
      <c r="AW20" s="13" t="str">
        <f>CONCATENATE(AW8,"FD")</f>
        <v>FD</v>
      </c>
      <c r="AX20" s="13" t="str">
        <f>IF(AW8="","",VLOOKUP(AW8,'Council Data'!$A$1:$AL$167,29,FALSE))</f>
        <v/>
      </c>
      <c r="BA20" s="49"/>
      <c r="BC20" s="50" t="str">
        <f>IF(BJ8="","",IFERROR(VLOOKUP(BD20,'SET Data'!$A$1:$K$700,11,FALSE),"NO RECORD"))</f>
        <v/>
      </c>
      <c r="BD20" s="13" t="str">
        <f>CONCATENATE(BJ8,"GK")</f>
        <v>GK</v>
      </c>
      <c r="BE20" s="13" t="str">
        <f>IF(BJ8="","",IFERROR(VLOOKUP(BF20,'SET Data'!$A$1:$K$700,11,FALSE),"NO RECORD"))</f>
        <v/>
      </c>
      <c r="BF20" s="13" t="str">
        <f>CONCATENATE(BJ8,"PD")</f>
        <v>PD</v>
      </c>
      <c r="BG20" s="13" t="str">
        <f>IF(BJ8="","",IFERROR(VLOOKUP(BH20,'SET Data'!$A$1:$K$700,11,FALSE),"NO RECORD"))</f>
        <v/>
      </c>
      <c r="BH20" s="13" t="str">
        <f>CONCATENATE(BJ8,"CD")</f>
        <v>CD</v>
      </c>
      <c r="BI20" s="13" t="str">
        <f>IF(BJ8="","",IFERROR(VLOOKUP(BJ20,'SET Data'!$A$1:$K$700,11,FALSE),"NO RECORD"))</f>
        <v/>
      </c>
      <c r="BJ20" s="13" t="str">
        <f>CONCATENATE(BJ8,"FD")</f>
        <v>FD</v>
      </c>
      <c r="BK20" s="13" t="str">
        <f>IF(BJ8="","",VLOOKUP(BJ8,'Council Data'!$A$1:$AL$167,29,FALSE))</f>
        <v/>
      </c>
      <c r="BN20" s="49"/>
    </row>
    <row r="21" spans="2:66" ht="15" thickBot="1">
      <c r="B21" s="56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8"/>
      <c r="P21" s="56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8"/>
      <c r="AC21" s="56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8"/>
      <c r="AP21" s="56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8"/>
      <c r="BC21" s="56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8"/>
    </row>
  </sheetData>
  <sheetProtection algorithmName="SHA-512" hashValue="EWj47RwDHSDQbJS7XscvilzQbCTN+eyXzdSYUL1uYoF9XtdvUplkgv+BdxwWenUwp7MPZKMWalDiNkmgPHjtdQ==" saltValue="CCUB9HSELchYp1IT5PLG7A==" spinCount="100000" sheet="1" objects="1" scenarios="1"/>
  <conditionalFormatting sqref="B20">
    <cfRule type="cellIs" dxfId="296" priority="25" operator="equal">
      <formula>"Non-compliant"</formula>
    </cfRule>
    <cfRule type="cellIs" dxfId="295" priority="23" operator="equal">
      <formula>"NO RECORD"</formula>
    </cfRule>
    <cfRule type="cellIs" dxfId="294" priority="24" operator="equal">
      <formula>"Pending"</formula>
    </cfRule>
    <cfRule type="cellIs" dxfId="293" priority="26" operator="equal">
      <formula>"Compliant"</formula>
    </cfRule>
  </conditionalFormatting>
  <conditionalFormatting sqref="B16:C16">
    <cfRule type="cellIs" dxfId="292" priority="48" operator="equal">
      <formula>4</formula>
    </cfRule>
    <cfRule type="cellIs" dxfId="291" priority="47" operator="equal">
      <formula>3</formula>
    </cfRule>
    <cfRule type="cellIs" dxfId="290" priority="46" operator="equal">
      <formula>5</formula>
    </cfRule>
    <cfRule type="cellIs" dxfId="289" priority="45" operator="equal">
      <formula>6</formula>
    </cfRule>
    <cfRule type="cellIs" dxfId="288" priority="44" operator="equal">
      <formula>7</formula>
    </cfRule>
    <cfRule type="cellIs" dxfId="287" priority="43" operator="equal">
      <formula>8</formula>
    </cfRule>
    <cfRule type="cellIs" dxfId="286" priority="42" operator="equal">
      <formula>9</formula>
    </cfRule>
    <cfRule type="cellIs" dxfId="285" priority="41" operator="equal">
      <formula>10</formula>
    </cfRule>
    <cfRule type="cellIs" dxfId="284" priority="40" operator="equal">
      <formula>11</formula>
    </cfRule>
    <cfRule type="cellIs" dxfId="283" priority="39" operator="equal">
      <formula>12</formula>
    </cfRule>
  </conditionalFormatting>
  <conditionalFormatting sqref="B14:J14">
    <cfRule type="cellIs" dxfId="282" priority="38" operator="equal">
      <formula>"no"</formula>
    </cfRule>
    <cfRule type="cellIs" dxfId="281" priority="37" operator="equal">
      <formula>"yes"</formula>
    </cfRule>
  </conditionalFormatting>
  <conditionalFormatting sqref="D20">
    <cfRule type="cellIs" dxfId="280" priority="28" operator="equal">
      <formula>"Pending"</formula>
    </cfRule>
    <cfRule type="cellIs" dxfId="279" priority="29" operator="equal">
      <formula>"Non-compliant"</formula>
    </cfRule>
    <cfRule type="cellIs" dxfId="278" priority="30" operator="equal">
      <formula>"Compliant"</formula>
    </cfRule>
    <cfRule type="cellIs" dxfId="277" priority="27" operator="equal">
      <formula>"NO RECORD"</formula>
    </cfRule>
  </conditionalFormatting>
  <conditionalFormatting sqref="F11">
    <cfRule type="cellIs" dxfId="276" priority="14" operator="equal">
      <formula>""</formula>
    </cfRule>
  </conditionalFormatting>
  <conditionalFormatting sqref="F17">
    <cfRule type="cellIs" dxfId="275" priority="9" operator="equal">
      <formula>""</formula>
    </cfRule>
  </conditionalFormatting>
  <conditionalFormatting sqref="F20">
    <cfRule type="cellIs" dxfId="274" priority="32" operator="equal">
      <formula>"Pending"</formula>
    </cfRule>
    <cfRule type="cellIs" dxfId="273" priority="31" operator="equal">
      <formula>"NO RECORD"</formula>
    </cfRule>
    <cfRule type="cellIs" dxfId="272" priority="33" operator="equal">
      <formula>"Non-compliant"</formula>
    </cfRule>
    <cfRule type="cellIs" dxfId="271" priority="34" operator="equal">
      <formula>"Compliant"</formula>
    </cfRule>
  </conditionalFormatting>
  <conditionalFormatting sqref="F10:G10">
    <cfRule type="containsText" priority="49" operator="containsText" text="0">
      <formula>NOT(ISERROR(SEARCH("0",F10)))</formula>
    </cfRule>
  </conditionalFormatting>
  <conditionalFormatting sqref="F11:G11">
    <cfRule type="cellIs" dxfId="270" priority="15" operator="equal">
      <formula>1</formula>
    </cfRule>
    <cfRule type="cellIs" dxfId="269" priority="16" operator="equal">
      <formula>0</formula>
    </cfRule>
    <cfRule type="cellIs" dxfId="268" priority="17" operator="greaterThan">
      <formula>1</formula>
    </cfRule>
    <cfRule type="cellIs" dxfId="267" priority="18" operator="lessThan">
      <formula>1</formula>
    </cfRule>
  </conditionalFormatting>
  <conditionalFormatting sqref="F17:G17">
    <cfRule type="cellIs" dxfId="266" priority="13" operator="lessThan">
      <formula>1</formula>
    </cfRule>
    <cfRule type="cellIs" dxfId="265" priority="12" operator="greaterThan">
      <formula>1</formula>
    </cfRule>
    <cfRule type="cellIs" dxfId="264" priority="11" operator="equal">
      <formula>0</formula>
    </cfRule>
    <cfRule type="cellIs" dxfId="263" priority="10" operator="equal">
      <formula>1</formula>
    </cfRule>
  </conditionalFormatting>
  <conditionalFormatting sqref="H20">
    <cfRule type="cellIs" dxfId="262" priority="22" operator="equal">
      <formula>"Compliant"</formula>
    </cfRule>
    <cfRule type="cellIs" dxfId="261" priority="21" operator="equal">
      <formula>"Non-compliant"</formula>
    </cfRule>
    <cfRule type="cellIs" dxfId="260" priority="20" operator="equal">
      <formula>"Pending"</formula>
    </cfRule>
    <cfRule type="cellIs" dxfId="259" priority="19" operator="equal">
      <formula>"NO RECORD"</formula>
    </cfRule>
  </conditionalFormatting>
  <conditionalFormatting sqref="J20">
    <cfRule type="cellIs" dxfId="258" priority="35" operator="equal">
      <formula>"compliant"</formula>
    </cfRule>
    <cfRule type="cellIs" dxfId="257" priority="36" operator="equal">
      <formula>"not compliant"</formula>
    </cfRule>
  </conditionalFormatting>
  <conditionalFormatting sqref="L8">
    <cfRule type="cellIs" dxfId="256" priority="8" operator="equal">
      <formula>"yes"</formula>
    </cfRule>
    <cfRule type="cellIs" dxfId="255" priority="7" operator="equal">
      <formula>"no"</formula>
    </cfRule>
  </conditionalFormatting>
  <conditionalFormatting sqref="L11">
    <cfRule type="cellIs" dxfId="254" priority="6" operator="equal">
      <formula>"yes"</formula>
    </cfRule>
    <cfRule type="cellIs" dxfId="253" priority="5" operator="equal">
      <formula>"no"</formula>
    </cfRule>
  </conditionalFormatting>
  <conditionalFormatting sqref="L14">
    <cfRule type="cellIs" dxfId="252" priority="4" operator="equal">
      <formula>"yes"</formula>
    </cfRule>
    <cfRule type="cellIs" dxfId="251" priority="3" operator="equal">
      <formula>"no"</formula>
    </cfRule>
  </conditionalFormatting>
  <conditionalFormatting sqref="L17">
    <cfRule type="cellIs" dxfId="250" priority="2" operator="equal">
      <formula>"yes"</formula>
    </cfRule>
    <cfRule type="cellIs" dxfId="249" priority="1" operator="equal">
      <formula>"no"</formula>
    </cfRule>
  </conditionalFormatting>
  <conditionalFormatting sqref="P20">
    <cfRule type="cellIs" dxfId="248" priority="72" operator="equal">
      <formula>"NO RECORD"</formula>
    </cfRule>
    <cfRule type="cellIs" dxfId="247" priority="73" operator="equal">
      <formula>"Pending"</formula>
    </cfRule>
    <cfRule type="cellIs" dxfId="246" priority="74" operator="equal">
      <formula>"Non-compliant"</formula>
    </cfRule>
    <cfRule type="cellIs" dxfId="245" priority="75" operator="equal">
      <formula>"Compliant"</formula>
    </cfRule>
  </conditionalFormatting>
  <conditionalFormatting sqref="P16:Q16">
    <cfRule type="cellIs" dxfId="244" priority="88" operator="equal">
      <formula>12</formula>
    </cfRule>
    <cfRule type="cellIs" dxfId="243" priority="89" operator="equal">
      <formula>11</formula>
    </cfRule>
    <cfRule type="cellIs" dxfId="242" priority="90" operator="equal">
      <formula>10</formula>
    </cfRule>
    <cfRule type="cellIs" dxfId="241" priority="91" operator="equal">
      <formula>9</formula>
    </cfRule>
    <cfRule type="cellIs" dxfId="240" priority="92" operator="equal">
      <formula>8</formula>
    </cfRule>
    <cfRule type="cellIs" dxfId="239" priority="93" operator="equal">
      <formula>7</formula>
    </cfRule>
    <cfRule type="cellIs" dxfId="238" priority="94" operator="equal">
      <formula>6</formula>
    </cfRule>
    <cfRule type="cellIs" dxfId="237" priority="95" operator="equal">
      <formula>5</formula>
    </cfRule>
    <cfRule type="cellIs" dxfId="236" priority="96" operator="equal">
      <formula>3</formula>
    </cfRule>
    <cfRule type="cellIs" dxfId="235" priority="97" operator="equal">
      <formula>4</formula>
    </cfRule>
  </conditionalFormatting>
  <conditionalFormatting sqref="P14:X14">
    <cfRule type="cellIs" dxfId="234" priority="86" operator="equal">
      <formula>"yes"</formula>
    </cfRule>
    <cfRule type="cellIs" dxfId="233" priority="87" operator="equal">
      <formula>"no"</formula>
    </cfRule>
  </conditionalFormatting>
  <conditionalFormatting sqref="R20">
    <cfRule type="cellIs" dxfId="232" priority="76" operator="equal">
      <formula>"NO RECORD"</formula>
    </cfRule>
    <cfRule type="cellIs" dxfId="231" priority="77" operator="equal">
      <formula>"Pending"</formula>
    </cfRule>
    <cfRule type="cellIs" dxfId="230" priority="78" operator="equal">
      <formula>"Non-compliant"</formula>
    </cfRule>
    <cfRule type="cellIs" dxfId="229" priority="79" operator="equal">
      <formula>"Compliant"</formula>
    </cfRule>
  </conditionalFormatting>
  <conditionalFormatting sqref="T11">
    <cfRule type="cellIs" dxfId="228" priority="63" operator="equal">
      <formula>""</formula>
    </cfRule>
  </conditionalFormatting>
  <conditionalFormatting sqref="T17">
    <cfRule type="cellIs" dxfId="227" priority="58" operator="equal">
      <formula>""</formula>
    </cfRule>
  </conditionalFormatting>
  <conditionalFormatting sqref="T20">
    <cfRule type="cellIs" dxfId="226" priority="82" operator="equal">
      <formula>"Non-compliant"</formula>
    </cfRule>
    <cfRule type="cellIs" dxfId="225" priority="80" operator="equal">
      <formula>"NO RECORD"</formula>
    </cfRule>
    <cfRule type="cellIs" dxfId="224" priority="81" operator="equal">
      <formula>"Pending"</formula>
    </cfRule>
    <cfRule type="cellIs" dxfId="223" priority="83" operator="equal">
      <formula>"Compliant"</formula>
    </cfRule>
  </conditionalFormatting>
  <conditionalFormatting sqref="T10:U10">
    <cfRule type="containsText" priority="98" operator="containsText" text="0">
      <formula>NOT(ISERROR(SEARCH("0",T10)))</formula>
    </cfRule>
  </conditionalFormatting>
  <conditionalFormatting sqref="T11:U11">
    <cfRule type="cellIs" dxfId="222" priority="67" operator="lessThan">
      <formula>1</formula>
    </cfRule>
    <cfRule type="cellIs" dxfId="221" priority="64" operator="equal">
      <formula>1</formula>
    </cfRule>
    <cfRule type="cellIs" dxfId="220" priority="65" operator="equal">
      <formula>0</formula>
    </cfRule>
    <cfRule type="cellIs" dxfId="219" priority="66" operator="greaterThan">
      <formula>1</formula>
    </cfRule>
  </conditionalFormatting>
  <conditionalFormatting sqref="T17:U17">
    <cfRule type="cellIs" dxfId="218" priority="62" operator="lessThan">
      <formula>1</formula>
    </cfRule>
    <cfRule type="cellIs" dxfId="217" priority="59" operator="equal">
      <formula>1</formula>
    </cfRule>
    <cfRule type="cellIs" dxfId="216" priority="60" operator="equal">
      <formula>0</formula>
    </cfRule>
    <cfRule type="cellIs" dxfId="215" priority="61" operator="greaterThan">
      <formula>1</formula>
    </cfRule>
  </conditionalFormatting>
  <conditionalFormatting sqref="V20">
    <cfRule type="cellIs" dxfId="214" priority="68" operator="equal">
      <formula>"NO RECORD"</formula>
    </cfRule>
    <cfRule type="cellIs" dxfId="213" priority="69" operator="equal">
      <formula>"Pending"</formula>
    </cfRule>
    <cfRule type="cellIs" dxfId="212" priority="70" operator="equal">
      <formula>"Non-compliant"</formula>
    </cfRule>
    <cfRule type="cellIs" dxfId="211" priority="71" operator="equal">
      <formula>"Compliant"</formula>
    </cfRule>
  </conditionalFormatting>
  <conditionalFormatting sqref="X20">
    <cfRule type="cellIs" dxfId="210" priority="84" operator="equal">
      <formula>"compliant"</formula>
    </cfRule>
    <cfRule type="cellIs" dxfId="209" priority="85" operator="equal">
      <formula>"not compliant"</formula>
    </cfRule>
  </conditionalFormatting>
  <conditionalFormatting sqref="Z8">
    <cfRule type="cellIs" dxfId="208" priority="56" operator="equal">
      <formula>"no"</formula>
    </cfRule>
    <cfRule type="cellIs" dxfId="207" priority="57" operator="equal">
      <formula>"yes"</formula>
    </cfRule>
  </conditionalFormatting>
  <conditionalFormatting sqref="Z11">
    <cfRule type="cellIs" dxfId="206" priority="54" operator="equal">
      <formula>"no"</formula>
    </cfRule>
    <cfRule type="cellIs" dxfId="205" priority="55" operator="equal">
      <formula>"yes"</formula>
    </cfRule>
  </conditionalFormatting>
  <conditionalFormatting sqref="Z14">
    <cfRule type="cellIs" dxfId="204" priority="53" operator="equal">
      <formula>"yes"</formula>
    </cfRule>
    <cfRule type="cellIs" dxfId="203" priority="52" operator="equal">
      <formula>"no"</formula>
    </cfRule>
  </conditionalFormatting>
  <conditionalFormatting sqref="Z17">
    <cfRule type="cellIs" dxfId="202" priority="51" operator="equal">
      <formula>"yes"</formula>
    </cfRule>
    <cfRule type="cellIs" dxfId="201" priority="50" operator="equal">
      <formula>"no"</formula>
    </cfRule>
  </conditionalFormatting>
  <conditionalFormatting sqref="AC20">
    <cfRule type="cellIs" dxfId="200" priority="123" operator="equal">
      <formula>"Non-compliant"</formula>
    </cfRule>
    <cfRule type="cellIs" dxfId="199" priority="124" operator="equal">
      <formula>"Compliant"</formula>
    </cfRule>
    <cfRule type="cellIs" dxfId="198" priority="121" operator="equal">
      <formula>"NO RECORD"</formula>
    </cfRule>
    <cfRule type="cellIs" dxfId="197" priority="122" operator="equal">
      <formula>"Pending"</formula>
    </cfRule>
  </conditionalFormatting>
  <conditionalFormatting sqref="AC16:AD16">
    <cfRule type="cellIs" dxfId="196" priority="137" operator="equal">
      <formula>12</formula>
    </cfRule>
    <cfRule type="cellIs" dxfId="195" priority="140" operator="equal">
      <formula>9</formula>
    </cfRule>
    <cfRule type="cellIs" dxfId="194" priority="146" operator="equal">
      <formula>4</formula>
    </cfRule>
    <cfRule type="cellIs" dxfId="193" priority="145" operator="equal">
      <formula>3</formula>
    </cfRule>
    <cfRule type="cellIs" dxfId="192" priority="144" operator="equal">
      <formula>5</formula>
    </cfRule>
    <cfRule type="cellIs" dxfId="191" priority="143" operator="equal">
      <formula>6</formula>
    </cfRule>
    <cfRule type="cellIs" dxfId="190" priority="142" operator="equal">
      <formula>7</formula>
    </cfRule>
    <cfRule type="cellIs" dxfId="189" priority="141" operator="equal">
      <formula>8</formula>
    </cfRule>
    <cfRule type="cellIs" dxfId="188" priority="139" operator="equal">
      <formula>10</formula>
    </cfRule>
    <cfRule type="cellIs" dxfId="187" priority="138" operator="equal">
      <formula>11</formula>
    </cfRule>
  </conditionalFormatting>
  <conditionalFormatting sqref="AC14:AK14">
    <cfRule type="cellIs" dxfId="186" priority="136" operator="equal">
      <formula>"no"</formula>
    </cfRule>
    <cfRule type="cellIs" dxfId="185" priority="135" operator="equal">
      <formula>"yes"</formula>
    </cfRule>
  </conditionalFormatting>
  <conditionalFormatting sqref="AE20">
    <cfRule type="cellIs" dxfId="184" priority="127" operator="equal">
      <formula>"Non-compliant"</formula>
    </cfRule>
    <cfRule type="cellIs" dxfId="183" priority="128" operator="equal">
      <formula>"Compliant"</formula>
    </cfRule>
    <cfRule type="cellIs" dxfId="182" priority="126" operator="equal">
      <formula>"Pending"</formula>
    </cfRule>
    <cfRule type="cellIs" dxfId="181" priority="125" operator="equal">
      <formula>"NO RECORD"</formula>
    </cfRule>
  </conditionalFormatting>
  <conditionalFormatting sqref="AG11">
    <cfRule type="cellIs" dxfId="180" priority="112" operator="equal">
      <formula>""</formula>
    </cfRule>
  </conditionalFormatting>
  <conditionalFormatting sqref="AG17">
    <cfRule type="cellIs" dxfId="179" priority="107" operator="equal">
      <formula>""</formula>
    </cfRule>
  </conditionalFormatting>
  <conditionalFormatting sqref="AG20">
    <cfRule type="cellIs" dxfId="178" priority="129" operator="equal">
      <formula>"NO RECORD"</formula>
    </cfRule>
    <cfRule type="cellIs" dxfId="177" priority="130" operator="equal">
      <formula>"Pending"</formula>
    </cfRule>
    <cfRule type="cellIs" dxfId="176" priority="131" operator="equal">
      <formula>"Non-compliant"</formula>
    </cfRule>
    <cfRule type="cellIs" dxfId="175" priority="132" operator="equal">
      <formula>"Compliant"</formula>
    </cfRule>
  </conditionalFormatting>
  <conditionalFormatting sqref="AG10:AH10">
    <cfRule type="containsText" priority="147" operator="containsText" text="0">
      <formula>NOT(ISERROR(SEARCH("0",AG10)))</formula>
    </cfRule>
  </conditionalFormatting>
  <conditionalFormatting sqref="AG11:AH11">
    <cfRule type="cellIs" dxfId="174" priority="114" operator="equal">
      <formula>0</formula>
    </cfRule>
    <cfRule type="cellIs" dxfId="173" priority="115" operator="greaterThan">
      <formula>1</formula>
    </cfRule>
    <cfRule type="cellIs" dxfId="172" priority="116" operator="lessThan">
      <formula>1</formula>
    </cfRule>
    <cfRule type="cellIs" dxfId="171" priority="113" operator="equal">
      <formula>1</formula>
    </cfRule>
  </conditionalFormatting>
  <conditionalFormatting sqref="AG17:AH17">
    <cfRule type="cellIs" dxfId="170" priority="111" operator="lessThan">
      <formula>1</formula>
    </cfRule>
    <cfRule type="cellIs" dxfId="169" priority="110" operator="greaterThan">
      <formula>1</formula>
    </cfRule>
    <cfRule type="cellIs" dxfId="168" priority="109" operator="equal">
      <formula>0</formula>
    </cfRule>
    <cfRule type="cellIs" dxfId="167" priority="108" operator="equal">
      <formula>1</formula>
    </cfRule>
  </conditionalFormatting>
  <conditionalFormatting sqref="AI20">
    <cfRule type="cellIs" dxfId="166" priority="120" operator="equal">
      <formula>"Compliant"</formula>
    </cfRule>
    <cfRule type="cellIs" dxfId="165" priority="119" operator="equal">
      <formula>"Non-compliant"</formula>
    </cfRule>
    <cfRule type="cellIs" dxfId="164" priority="118" operator="equal">
      <formula>"Pending"</formula>
    </cfRule>
    <cfRule type="cellIs" dxfId="163" priority="117" operator="equal">
      <formula>"NO RECORD"</formula>
    </cfRule>
  </conditionalFormatting>
  <conditionalFormatting sqref="AK20">
    <cfRule type="cellIs" dxfId="162" priority="134" operator="equal">
      <formula>"not compliant"</formula>
    </cfRule>
    <cfRule type="cellIs" dxfId="161" priority="133" operator="equal">
      <formula>"compliant"</formula>
    </cfRule>
  </conditionalFormatting>
  <conditionalFormatting sqref="AM8">
    <cfRule type="cellIs" dxfId="160" priority="105" operator="equal">
      <formula>"no"</formula>
    </cfRule>
    <cfRule type="cellIs" dxfId="159" priority="106" operator="equal">
      <formula>"yes"</formula>
    </cfRule>
  </conditionalFormatting>
  <conditionalFormatting sqref="AM11">
    <cfRule type="cellIs" dxfId="158" priority="104" operator="equal">
      <formula>"yes"</formula>
    </cfRule>
    <cfRule type="cellIs" dxfId="157" priority="103" operator="equal">
      <formula>"no"</formula>
    </cfRule>
  </conditionalFormatting>
  <conditionalFormatting sqref="AM14">
    <cfRule type="cellIs" dxfId="156" priority="101" operator="equal">
      <formula>"no"</formula>
    </cfRule>
    <cfRule type="cellIs" dxfId="155" priority="102" operator="equal">
      <formula>"yes"</formula>
    </cfRule>
  </conditionalFormatting>
  <conditionalFormatting sqref="AM17">
    <cfRule type="cellIs" dxfId="154" priority="99" operator="equal">
      <formula>"no"</formula>
    </cfRule>
    <cfRule type="cellIs" dxfId="153" priority="100" operator="equal">
      <formula>"yes"</formula>
    </cfRule>
  </conditionalFormatting>
  <conditionalFormatting sqref="AP20">
    <cfRule type="cellIs" dxfId="152" priority="172" operator="equal">
      <formula>"Non-compliant"</formula>
    </cfRule>
    <cfRule type="cellIs" dxfId="151" priority="170" operator="equal">
      <formula>"NO RECORD"</formula>
    </cfRule>
    <cfRule type="cellIs" dxfId="150" priority="171" operator="equal">
      <formula>"Pending"</formula>
    </cfRule>
    <cfRule type="cellIs" dxfId="149" priority="173" operator="equal">
      <formula>"Compliant"</formula>
    </cfRule>
  </conditionalFormatting>
  <conditionalFormatting sqref="AP16:AQ16">
    <cfRule type="cellIs" dxfId="148" priority="189" operator="equal">
      <formula>9</formula>
    </cfRule>
    <cfRule type="cellIs" dxfId="147" priority="187" operator="equal">
      <formula>11</formula>
    </cfRule>
    <cfRule type="cellIs" dxfId="146" priority="186" operator="equal">
      <formula>12</formula>
    </cfRule>
    <cfRule type="cellIs" dxfId="145" priority="188" operator="equal">
      <formula>10</formula>
    </cfRule>
    <cfRule type="cellIs" dxfId="144" priority="191" operator="equal">
      <formula>7</formula>
    </cfRule>
    <cfRule type="cellIs" dxfId="143" priority="195" operator="equal">
      <formula>4</formula>
    </cfRule>
    <cfRule type="cellIs" dxfId="142" priority="194" operator="equal">
      <formula>3</formula>
    </cfRule>
    <cfRule type="cellIs" dxfId="141" priority="193" operator="equal">
      <formula>5</formula>
    </cfRule>
    <cfRule type="cellIs" dxfId="140" priority="192" operator="equal">
      <formula>6</formula>
    </cfRule>
    <cfRule type="cellIs" dxfId="139" priority="190" operator="equal">
      <formula>8</formula>
    </cfRule>
  </conditionalFormatting>
  <conditionalFormatting sqref="AP14:AX14">
    <cfRule type="cellIs" dxfId="138" priority="185" operator="equal">
      <formula>"no"</formula>
    </cfRule>
    <cfRule type="cellIs" dxfId="137" priority="184" operator="equal">
      <formula>"yes"</formula>
    </cfRule>
  </conditionalFormatting>
  <conditionalFormatting sqref="AR20">
    <cfRule type="cellIs" dxfId="136" priority="176" operator="equal">
      <formula>"Non-compliant"</formula>
    </cfRule>
    <cfRule type="cellIs" dxfId="135" priority="177" operator="equal">
      <formula>"Compliant"</formula>
    </cfRule>
    <cfRule type="cellIs" dxfId="134" priority="174" operator="equal">
      <formula>"NO RECORD"</formula>
    </cfRule>
    <cfRule type="cellIs" dxfId="133" priority="175" operator="equal">
      <formula>"Pending"</formula>
    </cfRule>
  </conditionalFormatting>
  <conditionalFormatting sqref="AT11">
    <cfRule type="cellIs" dxfId="132" priority="161" operator="equal">
      <formula>""</formula>
    </cfRule>
  </conditionalFormatting>
  <conditionalFormatting sqref="AT17">
    <cfRule type="cellIs" dxfId="131" priority="156" operator="equal">
      <formula>""</formula>
    </cfRule>
  </conditionalFormatting>
  <conditionalFormatting sqref="AT20">
    <cfRule type="cellIs" dxfId="130" priority="180" operator="equal">
      <formula>"Non-compliant"</formula>
    </cfRule>
    <cfRule type="cellIs" dxfId="129" priority="178" operator="equal">
      <formula>"NO RECORD"</formula>
    </cfRule>
    <cfRule type="cellIs" dxfId="128" priority="179" operator="equal">
      <formula>"Pending"</formula>
    </cfRule>
    <cfRule type="cellIs" dxfId="127" priority="181" operator="equal">
      <formula>"Compliant"</formula>
    </cfRule>
  </conditionalFormatting>
  <conditionalFormatting sqref="AT10:AU10">
    <cfRule type="containsText" priority="196" operator="containsText" text="0">
      <formula>NOT(ISERROR(SEARCH("0",AT10)))</formula>
    </cfRule>
  </conditionalFormatting>
  <conditionalFormatting sqref="AT11:AU11">
    <cfRule type="cellIs" dxfId="126" priority="162" operator="equal">
      <formula>1</formula>
    </cfRule>
    <cfRule type="cellIs" dxfId="125" priority="165" operator="lessThan">
      <formula>1</formula>
    </cfRule>
    <cfRule type="cellIs" dxfId="124" priority="164" operator="greaterThan">
      <formula>1</formula>
    </cfRule>
    <cfRule type="cellIs" dxfId="123" priority="163" operator="equal">
      <formula>0</formula>
    </cfRule>
  </conditionalFormatting>
  <conditionalFormatting sqref="AT17:AU17">
    <cfRule type="cellIs" dxfId="122" priority="159" operator="greaterThan">
      <formula>1</formula>
    </cfRule>
    <cfRule type="cellIs" dxfId="121" priority="157" operator="equal">
      <formula>1</formula>
    </cfRule>
    <cfRule type="cellIs" dxfId="120" priority="160" operator="lessThan">
      <formula>1</formula>
    </cfRule>
    <cfRule type="cellIs" dxfId="119" priority="158" operator="equal">
      <formula>0</formula>
    </cfRule>
  </conditionalFormatting>
  <conditionalFormatting sqref="AV20">
    <cfRule type="cellIs" dxfId="118" priority="169" operator="equal">
      <formula>"Compliant"</formula>
    </cfRule>
    <cfRule type="cellIs" dxfId="117" priority="168" operator="equal">
      <formula>"Non-compliant"</formula>
    </cfRule>
    <cfRule type="cellIs" dxfId="116" priority="167" operator="equal">
      <formula>"Pending"</formula>
    </cfRule>
    <cfRule type="cellIs" dxfId="115" priority="166" operator="equal">
      <formula>"NO RECORD"</formula>
    </cfRule>
  </conditionalFormatting>
  <conditionalFormatting sqref="AX20">
    <cfRule type="cellIs" dxfId="114" priority="183" operator="equal">
      <formula>"not compliant"</formula>
    </cfRule>
    <cfRule type="cellIs" dxfId="113" priority="182" operator="equal">
      <formula>"compliant"</formula>
    </cfRule>
  </conditionalFormatting>
  <conditionalFormatting sqref="AZ8">
    <cfRule type="cellIs" dxfId="112" priority="155" operator="equal">
      <formula>"yes"</formula>
    </cfRule>
    <cfRule type="cellIs" dxfId="111" priority="154" operator="equal">
      <formula>"no"</formula>
    </cfRule>
  </conditionalFormatting>
  <conditionalFormatting sqref="AZ11">
    <cfRule type="cellIs" dxfId="110" priority="152" operator="equal">
      <formula>"no"</formula>
    </cfRule>
    <cfRule type="cellIs" dxfId="109" priority="153" operator="equal">
      <formula>"yes"</formula>
    </cfRule>
  </conditionalFormatting>
  <conditionalFormatting sqref="AZ14">
    <cfRule type="cellIs" dxfId="108" priority="150" operator="equal">
      <formula>"no"</formula>
    </cfRule>
    <cfRule type="cellIs" dxfId="107" priority="151" operator="equal">
      <formula>"yes"</formula>
    </cfRule>
  </conditionalFormatting>
  <conditionalFormatting sqref="AZ17">
    <cfRule type="cellIs" dxfId="106" priority="149" operator="equal">
      <formula>"yes"</formula>
    </cfRule>
    <cfRule type="cellIs" dxfId="105" priority="148" operator="equal">
      <formula>"no"</formula>
    </cfRule>
  </conditionalFormatting>
  <conditionalFormatting sqref="BC20">
    <cfRule type="cellIs" dxfId="104" priority="254" operator="equal">
      <formula>"Compliant"</formula>
    </cfRule>
    <cfRule type="cellIs" dxfId="103" priority="253" operator="equal">
      <formula>"Non-compliant"</formula>
    </cfRule>
    <cfRule type="cellIs" dxfId="102" priority="252" operator="equal">
      <formula>"Pending"</formula>
    </cfRule>
    <cfRule type="cellIs" dxfId="101" priority="251" operator="equal">
      <formula>"NO RECORD"</formula>
    </cfRule>
  </conditionalFormatting>
  <conditionalFormatting sqref="BC16:BD16">
    <cfRule type="cellIs" dxfId="100" priority="282" operator="equal">
      <formula>9</formula>
    </cfRule>
    <cfRule type="cellIs" dxfId="99" priority="280" operator="equal">
      <formula>11</formula>
    </cfRule>
    <cfRule type="cellIs" dxfId="98" priority="279" operator="equal">
      <formula>12</formula>
    </cfRule>
    <cfRule type="cellIs" dxfId="97" priority="281" operator="equal">
      <formula>10</formula>
    </cfRule>
    <cfRule type="cellIs" dxfId="96" priority="288" operator="equal">
      <formula>4</formula>
    </cfRule>
    <cfRule type="cellIs" dxfId="95" priority="283" operator="equal">
      <formula>8</formula>
    </cfRule>
    <cfRule type="cellIs" dxfId="94" priority="284" operator="equal">
      <formula>7</formula>
    </cfRule>
    <cfRule type="cellIs" dxfId="93" priority="285" operator="equal">
      <formula>6</formula>
    </cfRule>
    <cfRule type="cellIs" dxfId="92" priority="286" operator="equal">
      <formula>5</formula>
    </cfRule>
    <cfRule type="cellIs" dxfId="91" priority="287" operator="equal">
      <formula>3</formula>
    </cfRule>
  </conditionalFormatting>
  <conditionalFormatting sqref="BC14:BK14">
    <cfRule type="cellIs" dxfId="90" priority="273" operator="equal">
      <formula>"yes"</formula>
    </cfRule>
    <cfRule type="cellIs" dxfId="89" priority="274" operator="equal">
      <formula>"no"</formula>
    </cfRule>
  </conditionalFormatting>
  <conditionalFormatting sqref="BE20">
    <cfRule type="cellIs" dxfId="88" priority="258" operator="equal">
      <formula>"Compliant"</formula>
    </cfRule>
    <cfRule type="cellIs" dxfId="87" priority="257" operator="equal">
      <formula>"Non-compliant"</formula>
    </cfRule>
    <cfRule type="cellIs" dxfId="86" priority="256" operator="equal">
      <formula>"Pending"</formula>
    </cfRule>
    <cfRule type="cellIs" dxfId="85" priority="255" operator="equal">
      <formula>"NO RECORD"</formula>
    </cfRule>
  </conditionalFormatting>
  <conditionalFormatting sqref="BG11">
    <cfRule type="cellIs" dxfId="84" priority="242" operator="equal">
      <formula>""</formula>
    </cfRule>
  </conditionalFormatting>
  <conditionalFormatting sqref="BG17">
    <cfRule type="cellIs" dxfId="83" priority="237" operator="equal">
      <formula>""</formula>
    </cfRule>
  </conditionalFormatting>
  <conditionalFormatting sqref="BG20">
    <cfRule type="cellIs" dxfId="82" priority="262" operator="equal">
      <formula>"Compliant"</formula>
    </cfRule>
    <cfRule type="cellIs" dxfId="81" priority="260" operator="equal">
      <formula>"Pending"</formula>
    </cfRule>
    <cfRule type="cellIs" dxfId="80" priority="259" operator="equal">
      <formula>"NO RECORD"</formula>
    </cfRule>
    <cfRule type="cellIs" dxfId="79" priority="261" operator="equal">
      <formula>"Non-compliant"</formula>
    </cfRule>
  </conditionalFormatting>
  <conditionalFormatting sqref="BG10:BH10">
    <cfRule type="containsText" priority="289" operator="containsText" text="0">
      <formula>NOT(ISERROR(SEARCH("0",BG10)))</formula>
    </cfRule>
  </conditionalFormatting>
  <conditionalFormatting sqref="BG11:BH11">
    <cfRule type="cellIs" dxfId="78" priority="243" operator="equal">
      <formula>1</formula>
    </cfRule>
    <cfRule type="cellIs" dxfId="77" priority="244" operator="equal">
      <formula>0</formula>
    </cfRule>
    <cfRule type="cellIs" dxfId="76" priority="245" operator="greaterThan">
      <formula>1</formula>
    </cfRule>
    <cfRule type="cellIs" dxfId="75" priority="246" operator="lessThan">
      <formula>1</formula>
    </cfRule>
  </conditionalFormatting>
  <conditionalFormatting sqref="BG17:BH17">
    <cfRule type="cellIs" dxfId="74" priority="239" operator="equal">
      <formula>0</formula>
    </cfRule>
    <cfRule type="cellIs" dxfId="73" priority="241" operator="lessThan">
      <formula>1</formula>
    </cfRule>
    <cfRule type="cellIs" dxfId="72" priority="238" operator="equal">
      <formula>1</formula>
    </cfRule>
    <cfRule type="cellIs" dxfId="71" priority="240" operator="greaterThan">
      <formula>1</formula>
    </cfRule>
  </conditionalFormatting>
  <conditionalFormatting sqref="BI20">
    <cfRule type="cellIs" dxfId="70" priority="248" operator="equal">
      <formula>"Pending"</formula>
    </cfRule>
    <cfRule type="cellIs" dxfId="69" priority="249" operator="equal">
      <formula>"Non-compliant"</formula>
    </cfRule>
    <cfRule type="cellIs" dxfId="68" priority="250" operator="equal">
      <formula>"Compliant"</formula>
    </cfRule>
    <cfRule type="cellIs" dxfId="67" priority="247" operator="equal">
      <formula>"NO RECORD"</formula>
    </cfRule>
  </conditionalFormatting>
  <conditionalFormatting sqref="BK20">
    <cfRule type="cellIs" dxfId="66" priority="267" operator="equal">
      <formula>"compliant"</formula>
    </cfRule>
    <cfRule type="cellIs" dxfId="65" priority="268" operator="equal">
      <formula>"not compliant"</formula>
    </cfRule>
  </conditionalFormatting>
  <conditionalFormatting sqref="BM8">
    <cfRule type="cellIs" dxfId="64" priority="204" operator="equal">
      <formula>"yes"</formula>
    </cfRule>
    <cfRule type="cellIs" dxfId="63" priority="203" operator="equal">
      <formula>"no"</formula>
    </cfRule>
  </conditionalFormatting>
  <conditionalFormatting sqref="BM11">
    <cfRule type="cellIs" dxfId="62" priority="202" operator="equal">
      <formula>"yes"</formula>
    </cfRule>
    <cfRule type="cellIs" dxfId="61" priority="201" operator="equal">
      <formula>"no"</formula>
    </cfRule>
  </conditionalFormatting>
  <conditionalFormatting sqref="BM14">
    <cfRule type="cellIs" dxfId="60" priority="200" operator="equal">
      <formula>"yes"</formula>
    </cfRule>
    <cfRule type="cellIs" dxfId="59" priority="199" operator="equal">
      <formula>"no"</formula>
    </cfRule>
  </conditionalFormatting>
  <conditionalFormatting sqref="BM17">
    <cfRule type="cellIs" dxfId="58" priority="197" operator="equal">
      <formula>"no"</formula>
    </cfRule>
    <cfRule type="cellIs" dxfId="57" priority="198" operator="equal">
      <formula>"yes"</formula>
    </cfRule>
  </conditionalFormatting>
  <pageMargins left="0.7" right="0.7" top="0.75" bottom="0.75" header="0.3" footer="0.3"/>
  <pageSetup scale="13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B85D9AD-2B58-42E7-98A0-028196F315FD}">
          <x14:formula1>
            <xm:f>'Council Raw Data'!$A$2:$A$167</xm:f>
          </x14:formula1>
          <xm:sqref>G2</xm:sqref>
        </x14:dataValidation>
        <x14:dataValidation type="list" allowBlank="1" showInputMessage="1" showErrorMessage="1" xr:uid="{565C4EF5-1F70-4BF6-BFC6-C572F3530971}">
          <x14:formula1>
            <xm:f>Numbers!$D$2:$D$43</xm:f>
          </x14:formula1>
          <xm:sqref>D2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E60C9A44F11C40B37F4327F1454D72" ma:contentTypeVersion="6" ma:contentTypeDescription="Create a new document." ma:contentTypeScope="" ma:versionID="fdb81ba556fb4e845382c1f2f0270dd3">
  <xsd:schema xmlns:xsd="http://www.w3.org/2001/XMLSchema" xmlns:xs="http://www.w3.org/2001/XMLSchema" xmlns:p="http://schemas.microsoft.com/office/2006/metadata/properties" xmlns:ns2="7053bc4c-b8a3-4e9d-8e41-a788a58aabaf" xmlns:ns3="cd98eff8-acc1-4199-ba3a-19db32b6cc8d" targetNamespace="http://schemas.microsoft.com/office/2006/metadata/properties" ma:root="true" ma:fieldsID="d39e0fe2f9c5379fe3db4c7777def293" ns2:_="" ns3:_="">
    <xsd:import namespace="7053bc4c-b8a3-4e9d-8e41-a788a58aabaf"/>
    <xsd:import namespace="cd98eff8-acc1-4199-ba3a-19db32b6cc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53bc4c-b8a3-4e9d-8e41-a788a58aab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98eff8-acc1-4199-ba3a-19db32b6cc8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DA8F8E-42CC-42EA-AD8E-3B0B43BB976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3FF057A-71D6-41EC-9550-EF9FD208A17A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7053bc4c-b8a3-4e9d-8e41-a788a58aabaf"/>
    <ds:schemaRef ds:uri="cd98eff8-acc1-4199-ba3a-19db32b6cc8d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46B499-42A6-41C7-8C1C-99E5ECD37D33}">
  <ds:schemaRefs>
    <ds:schemaRef ds:uri="http://schemas.microsoft.com/office/2006/metadata/properties"/>
    <ds:schemaRef ds:uri="http://www.w3.org/2000/xmlns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Council Raw Data</vt:lpstr>
      <vt:lpstr>Council Data</vt:lpstr>
      <vt:lpstr>Numbers</vt:lpstr>
      <vt:lpstr>SET Raw Data</vt:lpstr>
      <vt:lpstr>SET Data</vt:lpstr>
      <vt:lpstr>District Raw Data</vt:lpstr>
      <vt:lpstr>District Data</vt:lpstr>
      <vt:lpstr>Council Awards Progress</vt:lpstr>
      <vt:lpstr>District Overview</vt:lpstr>
      <vt:lpstr>District Award Progress</vt:lpstr>
    </vt:vector>
  </TitlesOfParts>
  <Manager/>
  <Company>Knights of Columbus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Lowery, Mitchell</dc:creator>
  <cp:keywords/>
  <dc:description/>
  <cp:lastModifiedBy>Nebraska State Council</cp:lastModifiedBy>
  <cp:revision/>
  <cp:lastPrinted>2026-08-15T16:27:30Z</cp:lastPrinted>
  <dcterms:created xsi:type="dcterms:W3CDTF">2024-06-07T18:55:22Z</dcterms:created>
  <dcterms:modified xsi:type="dcterms:W3CDTF">2026-09-12T14:39:07Z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0x010100EDE60C9A44F11C40B37F4327F1454D72</vt:lpwstr>
  </property>
</Properties>
</file>