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Star Tracker Updates/"/>
    </mc:Choice>
  </mc:AlternateContent>
  <xr:revisionPtr revIDLastSave="0" documentId="8_{4BE1B9AD-6208-479B-87B7-AF84E871974E}" xr6:coauthVersionLast="47" xr6:coauthVersionMax="47" xr10:uidLastSave="{00000000-0000-0000-0000-000000000000}"/>
  <workbookProtection workbookAlgorithmName="SHA-512" workbookHashValue="J2rEAUJzoKwtJydgq1uT7WP5T68NXRbK+YaHTFK2qDdhe5XmwRMbROLq7eSmHnFsO50A2apYmjHBG8gpgkOf9w==" workbookSaltValue="5AU5zbFaQCBNTYovEXzDaw==" workbookSpinCount="100000" lockStructure="1"/>
  <bookViews>
    <workbookView xWindow="28680" yWindow="-120" windowWidth="29040" windowHeight="15720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Numbers'!$A$1:$A$171</definedName>
    <definedName name="_xlnm._FilterDatabase" localSheetId="0" hidden="1">Councils!$AI$3:$AI$4</definedName>
    <definedName name="_xlnm._FilterDatabase" localSheetId="4" hidden="1">Sheet1!$A$1:$D$171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6" i="5" l="1"/>
  <c r="B167" i="5"/>
  <c r="B168" i="5"/>
  <c r="G8" i="1"/>
  <c r="X8" i="1"/>
  <c r="W8" i="1" s="1"/>
  <c r="V8" i="1"/>
  <c r="U8" i="1" s="1"/>
  <c r="T8" i="1"/>
  <c r="S8" i="1" s="1"/>
  <c r="R8" i="1"/>
  <c r="Q8" i="1" s="1"/>
  <c r="B169" i="5"/>
  <c r="B170" i="5"/>
  <c r="C170" i="5" s="1"/>
  <c r="B171" i="5"/>
  <c r="C171" i="5" s="1"/>
  <c r="J8" i="1"/>
  <c r="AJ8" i="1"/>
  <c r="AI8" i="1" s="1"/>
  <c r="AH8" i="1"/>
  <c r="AG8" i="1" s="1"/>
  <c r="AF8" i="1"/>
  <c r="AE8" i="1" s="1"/>
  <c r="Z8" i="1"/>
  <c r="Y8" i="1" s="1"/>
  <c r="P8" i="1"/>
  <c r="O8" i="1" s="1"/>
  <c r="N8" i="1"/>
  <c r="M8" i="1" s="1"/>
  <c r="L8" i="1"/>
  <c r="K8" i="1" s="1"/>
  <c r="F8" i="1"/>
  <c r="E8" i="1"/>
  <c r="AC8" i="1" s="1"/>
  <c r="D8" i="1"/>
  <c r="I8" i="1"/>
  <c r="H8" i="1"/>
  <c r="AA8" i="1" s="1"/>
  <c r="B15" i="2"/>
  <c r="C15" i="2" s="1"/>
  <c r="B14" i="2"/>
  <c r="C14" i="2" s="1"/>
  <c r="J14" i="2" s="1"/>
  <c r="AC14" i="2" s="1"/>
  <c r="B13" i="2"/>
  <c r="C13" i="2" s="1"/>
  <c r="B12" i="2"/>
  <c r="C12" i="2" s="1"/>
  <c r="AK12" i="2" s="1"/>
  <c r="AJ12" i="2" s="1"/>
  <c r="B11" i="2"/>
  <c r="C11" i="2" s="1"/>
  <c r="U11" i="2" s="1"/>
  <c r="T11" i="2" s="1"/>
  <c r="B10" i="2"/>
  <c r="C10" i="2" s="1"/>
  <c r="U10" i="2" s="1"/>
  <c r="T10" i="2" s="1"/>
  <c r="B9" i="2"/>
  <c r="C9" i="2" s="1"/>
  <c r="AK9" i="2" s="1"/>
  <c r="AJ9" i="2" s="1"/>
  <c r="B8" i="2"/>
  <c r="C8" i="2" s="1"/>
  <c r="B6" i="5"/>
  <c r="B7" i="5"/>
  <c r="B8" i="5" s="1"/>
  <c r="B10" i="5"/>
  <c r="C10" i="5" s="1"/>
  <c r="B11" i="5"/>
  <c r="C11" i="5" s="1"/>
  <c r="B14" i="5"/>
  <c r="C14" i="5" s="1"/>
  <c r="B18" i="5"/>
  <c r="B19" i="5" s="1"/>
  <c r="B22" i="5"/>
  <c r="B23" i="5"/>
  <c r="B25" i="5"/>
  <c r="C25" i="5"/>
  <c r="B29" i="5"/>
  <c r="C29" i="5" s="1"/>
  <c r="B30" i="5"/>
  <c r="B31" i="5" s="1"/>
  <c r="C31" i="5" s="1"/>
  <c r="B32" i="5"/>
  <c r="C32" i="5" s="1"/>
  <c r="B33" i="5"/>
  <c r="C33" i="5" s="1"/>
  <c r="B37" i="5"/>
  <c r="C37" i="5" s="1"/>
  <c r="B41" i="5"/>
  <c r="B42" i="5"/>
  <c r="B48" i="5"/>
  <c r="B49" i="5"/>
  <c r="B56" i="5"/>
  <c r="B57" i="5" s="1"/>
  <c r="C56" i="5"/>
  <c r="B61" i="5"/>
  <c r="B62" i="5"/>
  <c r="B63" i="5" s="1"/>
  <c r="B65" i="5"/>
  <c r="B66" i="5" s="1"/>
  <c r="B69" i="5"/>
  <c r="C69" i="5"/>
  <c r="B73" i="5"/>
  <c r="B74" i="5"/>
  <c r="B75" i="5"/>
  <c r="B76" i="5"/>
  <c r="B77" i="5"/>
  <c r="C77" i="5" s="1"/>
  <c r="B78" i="5"/>
  <c r="C78" i="5" s="1"/>
  <c r="B81" i="5"/>
  <c r="B82" i="5" s="1"/>
  <c r="C81" i="5"/>
  <c r="B84" i="5"/>
  <c r="B85" i="5" s="1"/>
  <c r="B88" i="5"/>
  <c r="B89" i="5"/>
  <c r="B93" i="5"/>
  <c r="B94" i="5"/>
  <c r="B98" i="5"/>
  <c r="C98" i="5"/>
  <c r="B102" i="5"/>
  <c r="B103" i="5" s="1"/>
  <c r="C102" i="5"/>
  <c r="B106" i="5"/>
  <c r="C106" i="5"/>
  <c r="B108" i="5"/>
  <c r="B109" i="5" s="1"/>
  <c r="B113" i="5"/>
  <c r="B114" i="5"/>
  <c r="B117" i="5"/>
  <c r="B118" i="5"/>
  <c r="B121" i="5"/>
  <c r="B122" i="5" s="1"/>
  <c r="C121" i="5"/>
  <c r="B125" i="5"/>
  <c r="C125" i="5"/>
  <c r="B126" i="5"/>
  <c r="B127" i="5" s="1"/>
  <c r="C127" i="5" s="1"/>
  <c r="C126" i="5"/>
  <c r="B128" i="5"/>
  <c r="C128" i="5" s="1"/>
  <c r="B132" i="5"/>
  <c r="B133" i="5"/>
  <c r="B136" i="5"/>
  <c r="C136" i="5"/>
  <c r="B140" i="5"/>
  <c r="C140" i="5"/>
  <c r="B145" i="5"/>
  <c r="C145" i="5"/>
  <c r="B146" i="5"/>
  <c r="B147" i="5" s="1"/>
  <c r="C146" i="5"/>
  <c r="B44" i="5"/>
  <c r="C44" i="5" s="1"/>
  <c r="B149" i="5"/>
  <c r="B150" i="5"/>
  <c r="B153" i="5"/>
  <c r="C153" i="5"/>
  <c r="B158" i="5"/>
  <c r="B159" i="5"/>
  <c r="B162" i="5"/>
  <c r="B163" i="5" s="1"/>
  <c r="C162" i="5"/>
  <c r="C167" i="5"/>
  <c r="C166" i="5"/>
  <c r="B52" i="5"/>
  <c r="C52" i="5" s="1"/>
  <c r="B2" i="5"/>
  <c r="B3" i="5"/>
  <c r="C3" i="5" s="1"/>
  <c r="C8" i="1"/>
  <c r="B8" i="1"/>
  <c r="B70" i="5"/>
  <c r="B154" i="5"/>
  <c r="C154" i="5"/>
  <c r="B141" i="5"/>
  <c r="B142" i="5"/>
  <c r="C142" i="5" s="1"/>
  <c r="B26" i="5"/>
  <c r="B27" i="5" s="1"/>
  <c r="B137" i="5"/>
  <c r="C22" i="5"/>
  <c r="B99" i="5"/>
  <c r="C99" i="5" s="1"/>
  <c r="B100" i="5"/>
  <c r="C100" i="5"/>
  <c r="C88" i="5"/>
  <c r="C113" i="5"/>
  <c r="C149" i="5"/>
  <c r="C150" i="5"/>
  <c r="C114" i="5"/>
  <c r="B115" i="5"/>
  <c r="C115" i="5" s="1"/>
  <c r="C2" i="5"/>
  <c r="B107" i="5"/>
  <c r="C107" i="5"/>
  <c r="C118" i="5"/>
  <c r="B119" i="5"/>
  <c r="B120" i="5" s="1"/>
  <c r="C120" i="5" s="1"/>
  <c r="B101" i="5"/>
  <c r="C101" i="5"/>
  <c r="C94" i="5"/>
  <c r="B95" i="5"/>
  <c r="B134" i="5"/>
  <c r="C133" i="5"/>
  <c r="B90" i="5"/>
  <c r="B91" i="5" s="1"/>
  <c r="C89" i="5"/>
  <c r="C23" i="5"/>
  <c r="B24" i="5"/>
  <c r="C24" i="5" s="1"/>
  <c r="B50" i="5"/>
  <c r="B51" i="5" s="1"/>
  <c r="C51" i="5" s="1"/>
  <c r="C49" i="5"/>
  <c r="B4" i="5"/>
  <c r="B5" i="5" s="1"/>
  <c r="C5" i="5" s="1"/>
  <c r="B43" i="5"/>
  <c r="C43" i="5" s="1"/>
  <c r="C42" i="5"/>
  <c r="C74" i="5"/>
  <c r="B12" i="5"/>
  <c r="B13" i="5" s="1"/>
  <c r="C13" i="5" s="1"/>
  <c r="C141" i="5"/>
  <c r="C117" i="5"/>
  <c r="C93" i="5"/>
  <c r="C48" i="5"/>
  <c r="C132" i="5"/>
  <c r="C18" i="5"/>
  <c r="C6" i="5"/>
  <c r="C73" i="5"/>
  <c r="C61" i="5"/>
  <c r="C41" i="5"/>
  <c r="C158" i="5"/>
  <c r="B160" i="5"/>
  <c r="B161" i="5"/>
  <c r="C161" i="5"/>
  <c r="C159" i="5"/>
  <c r="B151" i="5"/>
  <c r="C151" i="5" s="1"/>
  <c r="C168" i="5"/>
  <c r="C70" i="5"/>
  <c r="B71" i="5"/>
  <c r="B155" i="5"/>
  <c r="C155" i="5"/>
  <c r="C137" i="5"/>
  <c r="B138" i="5"/>
  <c r="C138" i="5" s="1"/>
  <c r="C26" i="5"/>
  <c r="B96" i="5"/>
  <c r="B97" i="5" s="1"/>
  <c r="C97" i="5" s="1"/>
  <c r="C95" i="5"/>
  <c r="B156" i="5"/>
  <c r="B157" i="5" s="1"/>
  <c r="C157" i="5" s="1"/>
  <c r="C156" i="5"/>
  <c r="C4" i="5"/>
  <c r="B135" i="5"/>
  <c r="C135" i="5"/>
  <c r="C134" i="5"/>
  <c r="C160" i="5"/>
  <c r="C169" i="5"/>
  <c r="B72" i="5"/>
  <c r="C72" i="5"/>
  <c r="C71" i="5"/>
  <c r="C76" i="5"/>
  <c r="C75" i="5"/>
  <c r="B92" i="5" l="1"/>
  <c r="C92" i="5" s="1"/>
  <c r="C91" i="5"/>
  <c r="B123" i="5"/>
  <c r="C122" i="5"/>
  <c r="B9" i="5"/>
  <c r="C9" i="5" s="1"/>
  <c r="C8" i="5"/>
  <c r="B67" i="5"/>
  <c r="C66" i="5"/>
  <c r="C85" i="5"/>
  <c r="B86" i="5"/>
  <c r="B110" i="5"/>
  <c r="C109" i="5"/>
  <c r="C82" i="5"/>
  <c r="B83" i="5"/>
  <c r="C83" i="5" s="1"/>
  <c r="B28" i="5"/>
  <c r="C28" i="5" s="1"/>
  <c r="C27" i="5"/>
  <c r="B164" i="5"/>
  <c r="C163" i="5"/>
  <c r="C63" i="5"/>
  <c r="B64" i="5"/>
  <c r="C64" i="5" s="1"/>
  <c r="B58" i="5"/>
  <c r="C57" i="5"/>
  <c r="C147" i="5"/>
  <c r="B148" i="5"/>
  <c r="C148" i="5" s="1"/>
  <c r="C103" i="5"/>
  <c r="B104" i="5"/>
  <c r="B20" i="5"/>
  <c r="C19" i="5"/>
  <c r="B53" i="5"/>
  <c r="C84" i="5"/>
  <c r="C30" i="5"/>
  <c r="C108" i="5"/>
  <c r="B34" i="5"/>
  <c r="B45" i="5"/>
  <c r="B139" i="5"/>
  <c r="C139" i="5" s="1"/>
  <c r="C96" i="5"/>
  <c r="C7" i="5"/>
  <c r="C12" i="5"/>
  <c r="C50" i="5"/>
  <c r="C119" i="5"/>
  <c r="C90" i="5"/>
  <c r="B116" i="5"/>
  <c r="C116" i="5" s="1"/>
  <c r="B143" i="5"/>
  <c r="B129" i="5"/>
  <c r="C65" i="5"/>
  <c r="B79" i="5"/>
  <c r="C62" i="5"/>
  <c r="B38" i="5"/>
  <c r="B152" i="5"/>
  <c r="C152" i="5" s="1"/>
  <c r="B15" i="5"/>
  <c r="D13" i="2"/>
  <c r="G13" i="2"/>
  <c r="I11" i="2"/>
  <c r="AB11" i="2" s="1"/>
  <c r="E11" i="2"/>
  <c r="H9" i="2"/>
  <c r="S11" i="2"/>
  <c r="R11" i="2" s="1"/>
  <c r="Q15" i="2"/>
  <c r="P15" i="2" s="1"/>
  <c r="D15" i="2"/>
  <c r="AG15" i="2"/>
  <c r="AF15" i="2" s="1"/>
  <c r="AA15" i="2"/>
  <c r="M15" i="2"/>
  <c r="L15" i="2" s="1"/>
  <c r="AI15" i="2"/>
  <c r="AH15" i="2" s="1"/>
  <c r="E15" i="2"/>
  <c r="H15" i="2"/>
  <c r="O15" i="2"/>
  <c r="N15" i="2" s="1"/>
  <c r="J15" i="2"/>
  <c r="AC15" i="2" s="1"/>
  <c r="I15" i="2"/>
  <c r="AB15" i="2" s="1"/>
  <c r="AK15" i="2"/>
  <c r="AJ15" i="2" s="1"/>
  <c r="G15" i="2"/>
  <c r="F15" i="2"/>
  <c r="F8" i="2"/>
  <c r="AD8" i="2" s="1"/>
  <c r="AG8" i="2"/>
  <c r="AF8" i="2" s="1"/>
  <c r="Y8" i="2"/>
  <c r="X8" i="2" s="1"/>
  <c r="O8" i="2"/>
  <c r="N8" i="2" s="1"/>
  <c r="U8" i="2"/>
  <c r="T8" i="2" s="1"/>
  <c r="I8" i="2"/>
  <c r="AB8" i="2" s="1"/>
  <c r="AA8" i="2"/>
  <c r="Z8" i="2" s="1"/>
  <c r="K8" i="2"/>
  <c r="W8" i="2"/>
  <c r="V8" i="2" s="1"/>
  <c r="AI8" i="2"/>
  <c r="AH8" i="2" s="1"/>
  <c r="J8" i="2"/>
  <c r="H8" i="2"/>
  <c r="G8" i="2"/>
  <c r="E8" i="2"/>
  <c r="AK8" i="2"/>
  <c r="AJ8" i="2" s="1"/>
  <c r="Q8" i="2"/>
  <c r="P8" i="2" s="1"/>
  <c r="D8" i="2"/>
  <c r="M8" i="2"/>
  <c r="L8" i="2" s="1"/>
  <c r="S8" i="2"/>
  <c r="R8" i="2" s="1"/>
  <c r="AG10" i="2"/>
  <c r="AF10" i="2" s="1"/>
  <c r="Q12" i="2"/>
  <c r="P12" i="2" s="1"/>
  <c r="I10" i="2"/>
  <c r="AB10" i="2" s="1"/>
  <c r="Q13" i="2"/>
  <c r="P13" i="2" s="1"/>
  <c r="G14" i="2"/>
  <c r="AA10" i="2"/>
  <c r="Z10" i="2" s="1"/>
  <c r="H12" i="2"/>
  <c r="Q10" i="2"/>
  <c r="P10" i="2" s="1"/>
  <c r="AA13" i="2"/>
  <c r="H11" i="2"/>
  <c r="K12" i="2"/>
  <c r="D10" i="2"/>
  <c r="M9" i="2"/>
  <c r="L9" i="2" s="1"/>
  <c r="O14" i="2"/>
  <c r="N14" i="2" s="1"/>
  <c r="U12" i="2"/>
  <c r="T12" i="2" s="1"/>
  <c r="AG13" i="2"/>
  <c r="AF13" i="2" s="1"/>
  <c r="AK11" i="2"/>
  <c r="AJ11" i="2" s="1"/>
  <c r="F14" i="2"/>
  <c r="H10" i="2"/>
  <c r="S9" i="2"/>
  <c r="R9" i="2" s="1"/>
  <c r="D14" i="2"/>
  <c r="Y9" i="2"/>
  <c r="X9" i="2" s="1"/>
  <c r="E9" i="2"/>
  <c r="Q14" i="2"/>
  <c r="P14" i="2" s="1"/>
  <c r="J11" i="2"/>
  <c r="Y11" i="2"/>
  <c r="X11" i="2" s="1"/>
  <c r="G10" i="2"/>
  <c r="G9" i="2"/>
  <c r="W12" i="2"/>
  <c r="V12" i="2" s="1"/>
  <c r="J12" i="2"/>
  <c r="J13" i="2"/>
  <c r="AC13" i="2" s="1"/>
  <c r="K10" i="2"/>
  <c r="AA9" i="2"/>
  <c r="Z9" i="2" s="1"/>
  <c r="O13" i="2"/>
  <c r="N13" i="2" s="1"/>
  <c r="S10" i="2"/>
  <c r="R10" i="2" s="1"/>
  <c r="D9" i="2"/>
  <c r="K9" i="2"/>
  <c r="F12" i="2"/>
  <c r="AD12" i="2" s="1"/>
  <c r="S12" i="2"/>
  <c r="R12" i="2" s="1"/>
  <c r="E14" i="2"/>
  <c r="M13" i="2"/>
  <c r="L13" i="2" s="1"/>
  <c r="I14" i="2"/>
  <c r="AB14" i="2" s="1"/>
  <c r="AK10" i="2"/>
  <c r="AJ10" i="2" s="1"/>
  <c r="I13" i="2"/>
  <c r="AB13" i="2" s="1"/>
  <c r="D11" i="2"/>
  <c r="AA12" i="2"/>
  <c r="AG9" i="2"/>
  <c r="AF9" i="2" s="1"/>
  <c r="AI12" i="2"/>
  <c r="AH12" i="2" s="1"/>
  <c r="J10" i="2"/>
  <c r="H14" i="2"/>
  <c r="G11" i="2"/>
  <c r="F11" i="2"/>
  <c r="AD11" i="2" s="1"/>
  <c r="AG12" i="2"/>
  <c r="AF12" i="2" s="1"/>
  <c r="AI9" i="2"/>
  <c r="AH9" i="2" s="1"/>
  <c r="AG14" i="2"/>
  <c r="AF14" i="2" s="1"/>
  <c r="F10" i="2"/>
  <c r="AD10" i="2" s="1"/>
  <c r="AA14" i="2"/>
  <c r="Q11" i="2"/>
  <c r="P11" i="2" s="1"/>
  <c r="J9" i="2"/>
  <c r="E13" i="2"/>
  <c r="U9" i="2"/>
  <c r="T9" i="2" s="1"/>
  <c r="E12" i="2"/>
  <c r="M10" i="2"/>
  <c r="L10" i="2" s="1"/>
  <c r="W9" i="2"/>
  <c r="V9" i="2" s="1"/>
  <c r="AA11" i="2"/>
  <c r="Z11" i="2" s="1"/>
  <c r="AI13" i="2"/>
  <c r="AH13" i="2" s="1"/>
  <c r="W10" i="2"/>
  <c r="V10" i="2" s="1"/>
  <c r="AK14" i="2"/>
  <c r="AJ14" i="2" s="1"/>
  <c r="M12" i="2"/>
  <c r="L12" i="2" s="1"/>
  <c r="W11" i="2"/>
  <c r="V11" i="2" s="1"/>
  <c r="D12" i="2"/>
  <c r="AI10" i="2"/>
  <c r="AH10" i="2" s="1"/>
  <c r="O9" i="2"/>
  <c r="N9" i="2" s="1"/>
  <c r="O12" i="2"/>
  <c r="N12" i="2" s="1"/>
  <c r="G12" i="2"/>
  <c r="AI14" i="2"/>
  <c r="AH14" i="2" s="1"/>
  <c r="F13" i="2"/>
  <c r="AG11" i="2"/>
  <c r="AF11" i="2" s="1"/>
  <c r="O10" i="2"/>
  <c r="N10" i="2" s="1"/>
  <c r="M11" i="2"/>
  <c r="L11" i="2" s="1"/>
  <c r="F9" i="2"/>
  <c r="AD9" i="2" s="1"/>
  <c r="H13" i="2"/>
  <c r="I9" i="2"/>
  <c r="AB9" i="2" s="1"/>
  <c r="I12" i="2"/>
  <c r="AB12" i="2" s="1"/>
  <c r="O11" i="2"/>
  <c r="N11" i="2" s="1"/>
  <c r="M14" i="2"/>
  <c r="L14" i="2" s="1"/>
  <c r="AI11" i="2"/>
  <c r="AH11" i="2" s="1"/>
  <c r="AK13" i="2"/>
  <c r="AJ13" i="2" s="1"/>
  <c r="K11" i="2"/>
  <c r="Y10" i="2"/>
  <c r="X10" i="2" s="1"/>
  <c r="Q9" i="2"/>
  <c r="P9" i="2" s="1"/>
  <c r="E10" i="2"/>
  <c r="Y12" i="2"/>
  <c r="X12" i="2" s="1"/>
  <c r="AD8" i="1"/>
  <c r="AB8" i="1" s="1"/>
  <c r="C38" i="5" l="1"/>
  <c r="B39" i="5"/>
  <c r="C110" i="5"/>
  <c r="B111" i="5"/>
  <c r="C79" i="5"/>
  <c r="B80" i="5"/>
  <c r="C80" i="5" s="1"/>
  <c r="C45" i="5"/>
  <c r="B46" i="5"/>
  <c r="C86" i="5"/>
  <c r="B87" i="5"/>
  <c r="C87" i="5" s="1"/>
  <c r="C34" i="5"/>
  <c r="B35" i="5"/>
  <c r="C67" i="5"/>
  <c r="B68" i="5"/>
  <c r="C68" i="5" s="1"/>
  <c r="B54" i="5"/>
  <c r="C53" i="5"/>
  <c r="C164" i="5"/>
  <c r="B165" i="5"/>
  <c r="C165" i="5" s="1"/>
  <c r="B21" i="5"/>
  <c r="C21" i="5" s="1"/>
  <c r="C20" i="5"/>
  <c r="C123" i="5"/>
  <c r="B124" i="5"/>
  <c r="C124" i="5" s="1"/>
  <c r="C58" i="5"/>
  <c r="B59" i="5"/>
  <c r="C129" i="5"/>
  <c r="B130" i="5"/>
  <c r="B144" i="5"/>
  <c r="C144" i="5" s="1"/>
  <c r="C143" i="5"/>
  <c r="B16" i="5"/>
  <c r="C15" i="5"/>
  <c r="B105" i="5"/>
  <c r="C105" i="5" s="1"/>
  <c r="C104" i="5"/>
  <c r="Z12" i="2"/>
  <c r="Z15" i="2"/>
  <c r="AE12" i="2"/>
  <c r="AC12" i="2" s="1"/>
  <c r="AE8" i="2"/>
  <c r="AC8" i="2" s="1"/>
  <c r="AE9" i="2"/>
  <c r="AC9" i="2" s="1"/>
  <c r="Z13" i="2"/>
  <c r="AE10" i="2"/>
  <c r="AC10" i="2" s="1"/>
  <c r="Z14" i="2"/>
  <c r="AE11" i="2"/>
  <c r="AC11" i="2" s="1"/>
  <c r="C46" i="5" l="1"/>
  <c r="B47" i="5"/>
  <c r="C47" i="5" s="1"/>
  <c r="B17" i="5"/>
  <c r="C17" i="5" s="1"/>
  <c r="C16" i="5"/>
  <c r="C111" i="5"/>
  <c r="B112" i="5"/>
  <c r="C112" i="5" s="1"/>
  <c r="B60" i="5"/>
  <c r="C60" i="5" s="1"/>
  <c r="C59" i="5"/>
  <c r="C35" i="5"/>
  <c r="B36" i="5"/>
  <c r="C36" i="5" s="1"/>
  <c r="C54" i="5"/>
  <c r="B55" i="5"/>
  <c r="C55" i="5" s="1"/>
  <c r="B131" i="5"/>
  <c r="C131" i="5" s="1"/>
  <c r="C130" i="5"/>
  <c r="B40" i="5"/>
  <c r="C40" i="5" s="1"/>
  <c r="C39" i="5"/>
</calcChain>
</file>

<file path=xl/sharedStrings.xml><?xml version="1.0" encoding="utf-8"?>
<sst xmlns="http://schemas.openxmlformats.org/spreadsheetml/2006/main" count="2807" uniqueCount="240">
  <si>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</si>
  <si>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</si>
  <si>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</si>
  <si>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</si>
  <si>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</si>
  <si>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</si>
  <si>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</si>
  <si>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</si>
  <si>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</si>
  <si>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</si>
  <si>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</si>
  <si>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</si>
  <si>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</si>
  <si>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</si>
  <si>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</si>
  <si>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</si>
  <si>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</si>
  <si>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</si>
  <si>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</si>
  <si>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</si>
  <si>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</si>
  <si>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</si>
  <si>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</si>
  <si>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</si>
  <si>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</si>
  <si>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</si>
  <si>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</si>
  <si>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</si>
  <si>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</si>
  <si>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</si>
  <si>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</si>
  <si>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</si>
  <si>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</si>
  <si>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</si>
  <si>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</si>
  <si>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</si>
  <si>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</si>
  <si>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</si>
  <si>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</si>
  <si>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</si>
  <si>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</si>
  <si>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</si>
  <si>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</si>
  <si>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</si>
  <si>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</si>
  <si>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</si>
  <si>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</si>
  <si>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</si>
  <si>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</si>
  <si>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</si>
  <si>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</si>
  <si>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</si>
  <si>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</si>
  <si>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</si>
  <si>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Marty W Stednitz</t>
  </si>
  <si>
    <t>Gretna</t>
  </si>
  <si>
    <t>Springfield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</si>
  <si>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</si>
  <si>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</si>
  <si>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</si>
  <si>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</si>
  <si>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</si>
  <si>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</si>
  <si>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</si>
  <si>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</si>
  <si>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</si>
  <si>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</si>
  <si>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</si>
  <si>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</si>
  <si>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</si>
  <si>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</si>
  <si>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</si>
  <si>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</si>
  <si>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</si>
  <si>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</si>
  <si>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</si>
  <si>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</si>
  <si>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</si>
  <si>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</si>
  <si>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</si>
  <si>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</si>
  <si>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</si>
  <si>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</si>
  <si>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</si>
  <si>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</si>
  <si>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</si>
  <si>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</si>
  <si>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</si>
  <si>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</si>
  <si>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</si>
  <si>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</si>
  <si>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</si>
  <si>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</si>
  <si>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</si>
  <si>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</si>
  <si>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</si>
  <si>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</si>
  <si>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</si>
  <si>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</si>
  <si>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</si>
  <si>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</si>
  <si>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</si>
  <si>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</si>
  <si>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</si>
  <si>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</si>
  <si>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</si>
  <si>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</si>
  <si>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</si>
  <si>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</si>
  <si>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</si>
  <si>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</si>
  <si>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</si>
  <si>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</si>
  <si>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</si>
  <si>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</si>
  <si>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</si>
  <si>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</si>
  <si>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</si>
  <si>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</si>
  <si>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</si>
  <si>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</si>
  <si>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</si>
  <si>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</si>
  <si>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</si>
  <si>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</si>
  <si>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</si>
  <si>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</si>
  <si>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</si>
  <si>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</si>
  <si>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</si>
  <si>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</si>
  <si>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</si>
  <si>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</si>
  <si>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</si>
  <si>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</si>
  <si>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</si>
  <si>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</si>
  <si>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</si>
  <si>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</si>
  <si>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</si>
  <si>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</si>
  <si>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</si>
  <si>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</si>
  <si>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</si>
  <si>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</si>
  <si>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</si>
  <si>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</si>
  <si>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</si>
  <si>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</si>
  <si>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</si>
  <si>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</si>
  <si>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</si>
  <si>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</si>
  <si>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</si>
  <si>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</si>
  <si>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</si>
  <si>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</si>
  <si>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</si>
  <si>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</si>
  <si>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</si>
  <si>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</si>
  <si>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</si>
  <si>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</si>
  <si>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</si>
  <si>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</si>
  <si>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</si>
  <si>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</si>
  <si>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</si>
  <si>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</si>
  <si>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</si>
  <si>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</si>
  <si>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</si>
  <si>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</si>
  <si>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</si>
  <si>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</si>
  <si>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</si>
  <si>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</si>
  <si>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</si>
  <si>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</si>
  <si>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</si>
  <si>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</si>
  <si>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</si>
  <si>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</si>
  <si>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</si>
  <si>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</si>
  <si>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</si>
  <si>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</si>
  <si>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</si>
  <si>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</si>
  <si>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</si>
  <si>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</si>
  <si>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</si>
  <si>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</si>
  <si>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</si>
  <si>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</si>
  <si>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</si>
  <si>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</si>
  <si>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</si>
  <si>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</si>
  <si>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</si>
  <si>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</si>
  <si>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</si>
  <si>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</si>
  <si>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</si>
  <si>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</si>
  <si>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</si>
  <si>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</si>
  <si>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</si>
  <si>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</si>
  <si>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</si>
  <si>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</si>
  <si>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</si>
  <si>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</si>
  <si>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</si>
  <si>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</si>
  <si>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</si>
  <si>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</si>
  <si>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</si>
  <si>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</si>
  <si>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</si>
  <si>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</si>
  <si>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</si>
  <si>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</si>
  <si>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</si>
  <si>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</si>
  <si>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</si>
  <si>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</si>
  <si>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P</t>
  </si>
  <si>
    <t>Robert P Mcgowan</t>
  </si>
  <si>
    <t>Unassigned</t>
  </si>
  <si>
    <t>David L Wiedel</t>
  </si>
  <si>
    <t>Gary L Gandara</t>
  </si>
  <si>
    <t>OVERALL COUNCIL SAFE ENVIRONMENT COMPLIANCE</t>
  </si>
  <si>
    <t>GRAND KNIGHT COMPLIANCE</t>
  </si>
  <si>
    <t>PROGRAM DIRECTOR COMPLIANCE</t>
  </si>
  <si>
    <t>COMMUNITY DIRECTOR COMPLIANCE</t>
  </si>
  <si>
    <t>FAMILY DIRECTOR COMPLIANCE</t>
  </si>
  <si>
    <t>As of
07/01/2024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</si>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</sst>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32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6" fillId="8" borderId="3" xfId="0" applyFont="1" applyFill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/>
      <protection hidden="1"/>
    </xf>
    <xf numFmtId="0" fontId="16" fillId="8" borderId="2" xfId="0" applyFont="1" applyFill="1" applyBorder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16" fillId="9" borderId="4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19" xfId="0" applyFont="1" applyFill="1" applyBorder="1" applyAlignment="1" applyProtection="1">
      <alignment horizontal="center" vertical="center" wrapText="1"/>
      <protection hidden="1"/>
    </xf>
    <xf numFmtId="0" fontId="15" fillId="8" borderId="19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 wrapText="1"/>
      <protection hidden="1"/>
    </xf>
    <xf numFmtId="0" fontId="15" fillId="10" borderId="23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 wrapText="1"/>
      <protection hidden="1"/>
    </xf>
    <xf numFmtId="0" fontId="15" fillId="8" borderId="27" xfId="0" applyFont="1" applyFill="1" applyBorder="1" applyAlignment="1" applyProtection="1">
      <alignment horizontal="center" vertical="center"/>
      <protection hidden="1"/>
    </xf>
    <xf numFmtId="0" fontId="15" fillId="9" borderId="27" xfId="0" applyFont="1" applyFill="1" applyBorder="1" applyAlignment="1" applyProtection="1">
      <alignment horizontal="center" vertical="center"/>
      <protection hidden="1"/>
    </xf>
    <xf numFmtId="0" fontId="20" fillId="0" borderId="5" xfId="0" applyFont="1" applyBorder="1" applyAlignment="1">
      <alignment horizontal="center" vertical="center" wrapText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10" borderId="24" xfId="0" applyFont="1" applyFill="1" applyBorder="1" applyAlignment="1" applyProtection="1">
      <alignment horizontal="center"/>
      <protection hidden="1"/>
    </xf>
    <xf numFmtId="0" fontId="16" fillId="10" borderId="25" xfId="0" applyFont="1" applyFill="1" applyBorder="1" applyAlignment="1" applyProtection="1">
      <alignment horizontal="center"/>
      <protection hidden="1"/>
    </xf>
    <xf numFmtId="0" fontId="16" fillId="10" borderId="26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5" fontId="9" fillId="11" borderId="5" xfId="5" applyNumberFormat="1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116">
    <dxf>
      <fill>
        <patternFill>
          <bgColor rgb="FF92D050"/>
        </patternFill>
      </fill>
    </dxf>
    <dxf>
      <fill>
        <patternFill>
          <bgColor rgb="FFD9D9D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BFBFB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rgb="FFD9D9D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D9D9D9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D9D9D9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K14"/>
  <sheetViews>
    <sheetView tabSelected="1" workbookViewId="0">
      <selection activeCell="C3" sqref="C3"/>
    </sheetView>
  </sheetViews>
  <sheetFormatPr defaultColWidth="8.88671875"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1093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customWidth="1"/>
    <col min="18" max="18" width="11.44140625" style="48" hidden="1" customWidth="1"/>
    <col min="19" max="19" width="14.21875" style="48" bestFit="1" customWidth="1"/>
    <col min="20" max="20" width="11.44140625" style="48" hidden="1" customWidth="1"/>
    <col min="21" max="21" width="14.21875" style="48" customWidth="1"/>
    <col min="22" max="22" width="11.44140625" style="48" hidden="1" customWidth="1"/>
    <col min="23" max="23" width="14.21875" style="48" customWidth="1"/>
    <col min="24" max="24" width="11.44140625" style="48" hidden="1" customWidth="1"/>
    <col min="25" max="25" width="14.21875" style="48" bestFit="1" customWidth="1"/>
    <col min="26" max="26" width="8.88671875" style="48" hidden="1" customWidth="1"/>
    <col min="27" max="27" width="12.77734375" style="48" bestFit="1" customWidth="1"/>
    <col min="28" max="28" width="11.109375" style="48" bestFit="1" customWidth="1"/>
    <col min="29" max="30" width="11.109375" style="48" hidden="1" customWidth="1"/>
    <col min="31" max="31" width="10.44140625" style="48" bestFit="1" customWidth="1"/>
    <col min="32" max="32" width="8.88671875" style="48" hidden="1" customWidth="1"/>
    <col min="33" max="33" width="13.21875" style="48" bestFit="1" customWidth="1"/>
    <col min="34" max="34" width="8.88671875" style="48" hidden="1" customWidth="1"/>
    <col min="35" max="35" width="13.21875" style="48" bestFit="1" customWidth="1"/>
    <col min="36" max="36" width="8.88671875" style="48" hidden="1" customWidth="1"/>
    <col min="37" max="16384" width="8.88671875" style="48"/>
  </cols>
  <sheetData>
    <row r="1" spans="1:37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47"/>
    </row>
    <row r="4" spans="1:37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K4" s="47"/>
    </row>
    <row r="5" spans="1:37" ht="15" thickBot="1">
      <c r="A5" s="47"/>
      <c r="B5" s="50"/>
      <c r="C5" s="50"/>
      <c r="D5" s="50"/>
      <c r="E5" s="97" t="s">
        <v>4</v>
      </c>
      <c r="F5" s="98"/>
      <c r="G5" s="98"/>
      <c r="H5" s="99"/>
      <c r="I5" s="106" t="s">
        <v>8</v>
      </c>
      <c r="J5" s="107"/>
      <c r="K5" s="100" t="s">
        <v>196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74"/>
      <c r="AD5" s="74"/>
      <c r="AE5" s="103" t="s">
        <v>198</v>
      </c>
      <c r="AF5" s="104"/>
      <c r="AG5" s="104"/>
      <c r="AH5" s="104"/>
      <c r="AI5" s="105"/>
      <c r="AJ5" s="51"/>
      <c r="AK5" s="47"/>
    </row>
    <row r="6" spans="1:37" ht="15" thickBot="1">
      <c r="A6" s="47"/>
      <c r="B6" s="50"/>
      <c r="C6" s="50"/>
      <c r="D6" s="50"/>
      <c r="E6" s="75"/>
      <c r="F6" s="75"/>
      <c r="G6" s="75"/>
      <c r="H6" s="76"/>
      <c r="I6" s="87"/>
      <c r="J6" s="87"/>
      <c r="K6" s="78"/>
      <c r="L6" s="78"/>
      <c r="M6" s="78"/>
      <c r="N6" s="78"/>
      <c r="O6" s="78"/>
      <c r="P6" s="79"/>
      <c r="Q6" s="108" t="s">
        <v>197</v>
      </c>
      <c r="R6" s="109"/>
      <c r="S6" s="109"/>
      <c r="T6" s="109"/>
      <c r="U6" s="109"/>
      <c r="V6" s="109"/>
      <c r="W6" s="109"/>
      <c r="X6" s="109"/>
      <c r="Y6" s="110"/>
      <c r="Z6" s="77"/>
      <c r="AA6" s="78"/>
      <c r="AB6" s="79"/>
      <c r="AC6" s="80"/>
      <c r="AD6" s="80"/>
      <c r="AE6" s="81"/>
      <c r="AF6" s="81"/>
      <c r="AG6" s="81"/>
      <c r="AH6" s="81"/>
      <c r="AI6" s="81"/>
      <c r="AJ6" s="51"/>
      <c r="AK6" s="47"/>
    </row>
    <row r="7" spans="1:37" s="63" customFormat="1" ht="69" customHeight="1" thickBot="1">
      <c r="A7" s="52"/>
      <c r="B7" s="53" t="s">
        <v>2</v>
      </c>
      <c r="C7" s="53" t="s">
        <v>3</v>
      </c>
      <c r="D7" s="54" t="s">
        <v>203</v>
      </c>
      <c r="E7" s="55" t="s">
        <v>237</v>
      </c>
      <c r="F7" s="56" t="s">
        <v>5</v>
      </c>
      <c r="G7" s="55" t="s">
        <v>6</v>
      </c>
      <c r="H7" s="85" t="s">
        <v>7</v>
      </c>
      <c r="I7" s="57" t="s">
        <v>225</v>
      </c>
      <c r="J7" s="57" t="s">
        <v>226</v>
      </c>
      <c r="K7" s="58" t="s">
        <v>208</v>
      </c>
      <c r="L7" s="59"/>
      <c r="M7" s="58" t="s">
        <v>209</v>
      </c>
      <c r="N7" s="59"/>
      <c r="O7" s="58" t="s">
        <v>210</v>
      </c>
      <c r="P7" s="82"/>
      <c r="Q7" s="89" t="s">
        <v>233</v>
      </c>
      <c r="R7" s="90"/>
      <c r="S7" s="90" t="s">
        <v>234</v>
      </c>
      <c r="T7" s="90"/>
      <c r="U7" s="90" t="s">
        <v>235</v>
      </c>
      <c r="V7" s="90"/>
      <c r="W7" s="90" t="s">
        <v>236</v>
      </c>
      <c r="X7" s="90"/>
      <c r="Y7" s="91" t="s">
        <v>232</v>
      </c>
      <c r="Z7" s="83"/>
      <c r="AA7" s="58" t="s">
        <v>206</v>
      </c>
      <c r="AB7" s="58" t="s">
        <v>207</v>
      </c>
      <c r="AC7" s="58"/>
      <c r="AD7" s="86"/>
      <c r="AE7" s="60" t="s">
        <v>211</v>
      </c>
      <c r="AF7" s="61"/>
      <c r="AG7" s="60" t="s">
        <v>201</v>
      </c>
      <c r="AH7" s="61"/>
      <c r="AI7" s="60" t="s">
        <v>202</v>
      </c>
      <c r="AJ7" s="62"/>
      <c r="AK7" s="52"/>
    </row>
    <row r="8" spans="1:37" s="63" customFormat="1">
      <c r="A8" s="52"/>
      <c r="B8" s="64" t="str">
        <f>IF(C3="","",VLOOKUP(C3,'Council Data'!A4:AB175,1,FALSE))</f>
        <v/>
      </c>
      <c r="C8" s="64" t="str">
        <f>IF(C3="","",VLOOKUP(C3,'Council Data'!A4:AB175,5,FALSE))</f>
        <v/>
      </c>
      <c r="D8" s="65" t="str">
        <f>IF(C3="","",VLOOKUP(C3,'Council Data'!A4:AB175,7,FALSE))</f>
        <v/>
      </c>
      <c r="E8" s="64" t="str">
        <f>IF(C3="","",VLOOKUP(C3,'Council Data'!A4:AB175,8,FALSE))</f>
        <v/>
      </c>
      <c r="F8" s="64" t="str">
        <f>IF(C3="","",VLOOKUP(C3,'Council Data'!A4:AB175,9,FALSE))</f>
        <v/>
      </c>
      <c r="G8" s="64" t="str">
        <f>IF(C3="","",VLOOKUP(C3,'Council Data'!A4:AB175,10,FALSE))</f>
        <v/>
      </c>
      <c r="H8" s="66" t="str">
        <f>IF(C3="","",VLOOKUP(C3,'Council Data'!A4:AB175,13,FALSE))</f>
        <v/>
      </c>
      <c r="I8" s="64" t="str">
        <f>IF(C3="","",VLOOKUP(C3,'Council Data'!A4:AB175,14,FALSE))</f>
        <v/>
      </c>
      <c r="J8" s="64" t="str">
        <f>IF(C3="","",VLOOKUP(C3,'Council Data'!A4:AB175,15,FALSE))</f>
        <v/>
      </c>
      <c r="K8" s="64" t="str">
        <f>IF(L8="X","YES",IF(C3="","","NO"))</f>
        <v/>
      </c>
      <c r="L8" s="64" t="str">
        <f>IF(C3="","",VLOOKUP(C3,'Council Data'!A4:AB175,16,FALSE))</f>
        <v/>
      </c>
      <c r="M8" s="64" t="str">
        <f>IF(N8="X","YES",IF(C3="","","NO"))</f>
        <v/>
      </c>
      <c r="N8" s="64" t="str">
        <f>IF(C3="","",VLOOKUP(C3,'Council Data'!A4:AB175,17,FALSE))</f>
        <v/>
      </c>
      <c r="O8" s="64" t="str">
        <f>IF(P8="Y","YES",IF(C3="","","NO"))</f>
        <v/>
      </c>
      <c r="P8" s="64" t="str">
        <f>IF(C3="","",VLOOKUP(C3,'Council Data'!A4:AB175,18,FALSE))</f>
        <v/>
      </c>
      <c r="Q8" s="64" t="str">
        <f>IF(R8="YES","COMPLIANT",IF(R8="NO","NOT COMPLIANT",IF(R8="NO RECORD","NO RECORD","")))</f>
        <v/>
      </c>
      <c r="R8" s="84" t="str">
        <f>IF(C3="","",VLOOKUP(C3,'Council Data'!A4:AB175,19,FALSE))</f>
        <v/>
      </c>
      <c r="S8" s="64" t="str">
        <f>IF(T8="YES","COMPLIANT",IF(T8="NO","NOT COMPLIANT",IF(T8="NO RECORD","NO RECORD","")))</f>
        <v/>
      </c>
      <c r="T8" s="84" t="str">
        <f>IF(C3="","",VLOOKUP(C3,'Council Data'!A4:AB175,20,FALSE))</f>
        <v/>
      </c>
      <c r="U8" s="64" t="str">
        <f>IF(V8="YES","COMPLIANT",IF(V8="NO","NOT COMPLIANT",IF(V8="NO RECORD","NO RECORD","")))</f>
        <v/>
      </c>
      <c r="V8" s="84" t="str">
        <f>IF(C3="","",VLOOKUP(C3,'Council Data'!A4:AB175,21,FALSE))</f>
        <v/>
      </c>
      <c r="W8" s="64" t="str">
        <f>IF(X8="YES","COMPLIANT",IF(X8="NO","NOT COMPLIANT",IF(X8="NO RECORD","NO RECORD","")))</f>
        <v/>
      </c>
      <c r="X8" s="84" t="str">
        <f>IF(C3="","",VLOOKUP(C3,'Council Data'!A4:AB175,22,FALSE))</f>
        <v/>
      </c>
      <c r="Y8" s="84" t="str">
        <f>IF(Z8="NOT COMPLIANT","NOT COMPLIANT",IF(Z8="COMPLIANT","COMPLIANT",IF(C3="","","")))</f>
        <v/>
      </c>
      <c r="Z8" s="64" t="str">
        <f>IF(C3="","",VLOOKUP(C3,'Council Data'!A4:AB175,23,FALSE))</f>
        <v/>
      </c>
      <c r="AA8" s="64" t="str">
        <f>IF(H8="","",IF(H8&lt;100%,"NO",IF(H8=100%,"YES",IF(H8&gt;100%,"YES",""))))</f>
        <v/>
      </c>
      <c r="AB8" s="64" t="str">
        <f>IF(C3="","",IF(AD8="YES","YES","NO"))</f>
        <v/>
      </c>
      <c r="AC8" s="64">
        <f>IF(E8&gt;99,14,10)</f>
        <v>14</v>
      </c>
      <c r="AD8" s="64" t="str">
        <f>IF(AND(OR(J8=AC8,J8&gt;AC8),OR(I8=2,I8&gt;2)),"YES","NO")</f>
        <v>YES</v>
      </c>
      <c r="AE8" s="64" t="str">
        <f>IF(AF8="X","YES",IF(C3="","","NO"))</f>
        <v/>
      </c>
      <c r="AF8" s="64" t="str">
        <f>IF(C3="","",VLOOKUP(C3,'Council Data'!A4:AB175,25,FALSE))</f>
        <v/>
      </c>
      <c r="AG8" s="64" t="str">
        <f>IF(AH8="X","YES",IF(C3="","","NO"))</f>
        <v/>
      </c>
      <c r="AH8" s="64" t="str">
        <f>IF(C3="","",VLOOKUP(C3,'Council Data'!A4:AB175,26,FALSE))</f>
        <v/>
      </c>
      <c r="AI8" s="64" t="str">
        <f>IF(AJ8="X","YES",IF(C3="","","NO"))</f>
        <v/>
      </c>
      <c r="AJ8" s="62" t="str">
        <f>IF(C3="","",VLOOKUP(C3,'Council Data'!A4:AB175,27,FALSE))</f>
        <v/>
      </c>
      <c r="AK8" s="52"/>
    </row>
    <row r="9" spans="1:37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</sheetData>
  <sheetProtection algorithmName="SHA-512" hashValue="aiR0Tu6BhUYakeJ0ltLBPGWOCjy/+8MDSH/wymN/ZFu8t801MvNWPuagpU9v7UGkGfYlxN5XoxygzfyOD1UVfQ==" saltValue="+ApwzUYJ21SSWJSjipbWpA==" spinCount="100000" sheet="1" objects="1" scenarios="1"/>
  <mergeCells count="5">
    <mergeCell ref="E5:H5"/>
    <mergeCell ref="K5:AB5"/>
    <mergeCell ref="AE5:AI5"/>
    <mergeCell ref="I5:J5"/>
    <mergeCell ref="Q6:Y6"/>
  </mergeCells>
  <conditionalFormatting sqref="I8">
    <cfRule type="cellIs" dxfId="115" priority="26" operator="equal">
      <formula>""</formula>
    </cfRule>
    <cfRule type="cellIs" dxfId="114" priority="27" operator="greaterThanOrEqual">
      <formula>2</formula>
    </cfRule>
  </conditionalFormatting>
  <conditionalFormatting sqref="K8">
    <cfRule type="cellIs" dxfId="113" priority="40" operator="equal">
      <formula>"NO"</formula>
    </cfRule>
    <cfRule type="cellIs" dxfId="112" priority="41" operator="equal">
      <formula>"YES"</formula>
    </cfRule>
  </conditionalFormatting>
  <conditionalFormatting sqref="M8">
    <cfRule type="cellIs" dxfId="111" priority="38" operator="equal">
      <formula>"NO"</formula>
    </cfRule>
    <cfRule type="cellIs" dxfId="110" priority="39" operator="equal">
      <formula>"YES"</formula>
    </cfRule>
  </conditionalFormatting>
  <conditionalFormatting sqref="O8">
    <cfRule type="cellIs" dxfId="109" priority="36" operator="equal">
      <formula>"NO"</formula>
    </cfRule>
    <cfRule type="cellIs" dxfId="108" priority="37" operator="equal">
      <formula>"YES"</formula>
    </cfRule>
  </conditionalFormatting>
  <conditionalFormatting sqref="Q8">
    <cfRule type="cellIs" dxfId="107" priority="9" operator="equal">
      <formula>""</formula>
    </cfRule>
    <cfRule type="cellIs" dxfId="106" priority="10" operator="equal">
      <formula>"NO RECORD"</formula>
    </cfRule>
    <cfRule type="cellIs" dxfId="105" priority="11" operator="equal">
      <formula>"NOT COMPLIANT"</formula>
    </cfRule>
    <cfRule type="cellIs" dxfId="104" priority="12" operator="equal">
      <formula>"COMPLIANT"</formula>
    </cfRule>
  </conditionalFormatting>
  <conditionalFormatting sqref="S8">
    <cfRule type="cellIs" dxfId="103" priority="13" operator="equal">
      <formula>""</formula>
    </cfRule>
    <cfRule type="cellIs" dxfId="102" priority="14" operator="equal">
      <formula>"NO RECORD"</formula>
    </cfRule>
    <cfRule type="cellIs" dxfId="101" priority="15" operator="equal">
      <formula>"NOT COMPLIANT"</formula>
    </cfRule>
    <cfRule type="cellIs" dxfId="100" priority="16" operator="equal">
      <formula>"COMPLIANT"</formula>
    </cfRule>
  </conditionalFormatting>
  <conditionalFormatting sqref="U8">
    <cfRule type="cellIs" dxfId="99" priority="5" operator="equal">
      <formula>""</formula>
    </cfRule>
    <cfRule type="cellIs" dxfId="98" priority="6" operator="equal">
      <formula>"NO RECORD"</formula>
    </cfRule>
    <cfRule type="cellIs" dxfId="97" priority="7" operator="equal">
      <formula>"NOT COMPLIANT"</formula>
    </cfRule>
    <cfRule type="cellIs" dxfId="96" priority="8" operator="equal">
      <formula>"COMPLIANT"</formula>
    </cfRule>
  </conditionalFormatting>
  <conditionalFormatting sqref="W8">
    <cfRule type="cellIs" dxfId="95" priority="1" operator="equal">
      <formula>""</formula>
    </cfRule>
    <cfRule type="cellIs" dxfId="94" priority="2" operator="equal">
      <formula>"NO RECORD"</formula>
    </cfRule>
    <cfRule type="cellIs" dxfId="93" priority="3" operator="equal">
      <formula>"NOT COMPLIANT"</formula>
    </cfRule>
    <cfRule type="cellIs" dxfId="92" priority="4" operator="equal">
      <formula>"COMPLIANT"</formula>
    </cfRule>
  </conditionalFormatting>
  <conditionalFormatting sqref="Y8">
    <cfRule type="cellIs" dxfId="91" priority="34" operator="equal">
      <formula>"NOT COMPLIANT"</formula>
    </cfRule>
    <cfRule type="cellIs" dxfId="90" priority="35" operator="equal">
      <formula>"COMPLIANT"</formula>
    </cfRule>
  </conditionalFormatting>
  <conditionalFormatting sqref="AA8:AE8">
    <cfRule type="cellIs" dxfId="89" priority="32" operator="equal">
      <formula>"NO"</formula>
    </cfRule>
    <cfRule type="cellIs" dxfId="88" priority="33" operator="equal">
      <formula>"YES"</formula>
    </cfRule>
  </conditionalFormatting>
  <conditionalFormatting sqref="AG8">
    <cfRule type="cellIs" dxfId="87" priority="30" operator="equal">
      <formula>"NO"</formula>
    </cfRule>
    <cfRule type="cellIs" dxfId="86" priority="31" operator="equal">
      <formula>"YES"</formula>
    </cfRule>
  </conditionalFormatting>
  <conditionalFormatting sqref="AI8">
    <cfRule type="cellIs" dxfId="85" priority="28" operator="equal">
      <formula>"NO"</formula>
    </cfRule>
    <cfRule type="cellIs" dxfId="84" priority="29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N22"/>
  <sheetViews>
    <sheetView workbookViewId="0">
      <selection activeCell="D3" sqref="D3"/>
    </sheetView>
  </sheetViews>
  <sheetFormatPr defaultColWidth="8.88671875" defaultRowHeight="14.4"/>
  <cols>
    <col min="1" max="1" width="4.33203125" style="48" customWidth="1"/>
    <col min="2" max="2" width="8.88671875" style="48" hidden="1" customWidth="1"/>
    <col min="3" max="3" width="14.44140625" style="48" bestFit="1" customWidth="1"/>
    <col min="4" max="4" width="9.77734375" style="48" bestFit="1" customWidth="1"/>
    <col min="5" max="5" width="18.1093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customWidth="1"/>
    <col min="19" max="19" width="14.21875" style="48" hidden="1" customWidth="1"/>
    <col min="20" max="20" width="14.21875" style="48" customWidth="1"/>
    <col min="21" max="21" width="14.21875" style="48" hidden="1" customWidth="1"/>
    <col min="22" max="22" width="14.21875" style="48" customWidth="1"/>
    <col min="23" max="23" width="14.21875" style="48" hidden="1" customWidth="1"/>
    <col min="24" max="24" width="14.21875" style="48" customWidth="1"/>
    <col min="25" max="25" width="14.21875" style="48" hidden="1" customWidth="1"/>
    <col min="26" max="26" width="14.21875" style="48" bestFit="1" customWidth="1"/>
    <col min="27" max="27" width="12" style="48" hidden="1" customWidth="1"/>
    <col min="28" max="28" width="12.77734375" style="48" bestFit="1" customWidth="1"/>
    <col min="29" max="29" width="11.109375" style="48" customWidth="1"/>
    <col min="30" max="31" width="11.109375" style="48" hidden="1" customWidth="1"/>
    <col min="32" max="32" width="10.44140625" style="48" customWidth="1"/>
    <col min="33" max="33" width="8.5546875" style="48" hidden="1" customWidth="1"/>
    <col min="34" max="34" width="13.21875" style="48" bestFit="1" customWidth="1"/>
    <col min="35" max="35" width="8.5546875" style="48" hidden="1" customWidth="1"/>
    <col min="36" max="36" width="13.21875" style="48" bestFit="1" customWidth="1"/>
    <col min="37" max="37" width="8.88671875" style="48" hidden="1" customWidth="1"/>
    <col min="38" max="38" width="8.88671875" style="48" customWidth="1"/>
    <col min="39" max="16384" width="8.88671875" style="48"/>
  </cols>
  <sheetData>
    <row r="1" spans="1:40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0" ht="15" thickBot="1">
      <c r="A3" s="47"/>
      <c r="B3" s="47"/>
      <c r="C3" s="67" t="s">
        <v>205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15" thickBot="1">
      <c r="A5" s="47"/>
      <c r="B5" s="47"/>
      <c r="C5" s="50"/>
      <c r="D5" s="50"/>
      <c r="E5" s="50"/>
      <c r="F5" s="111" t="s">
        <v>4</v>
      </c>
      <c r="G5" s="112"/>
      <c r="H5" s="112"/>
      <c r="I5" s="113"/>
      <c r="J5" s="106" t="s">
        <v>8</v>
      </c>
      <c r="K5" s="107"/>
      <c r="L5" s="114" t="s">
        <v>196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74"/>
      <c r="AE5" s="74"/>
      <c r="AF5" s="117" t="s">
        <v>198</v>
      </c>
      <c r="AG5" s="118"/>
      <c r="AH5" s="118"/>
      <c r="AI5" s="118"/>
      <c r="AJ5" s="119"/>
      <c r="AK5" s="51"/>
      <c r="AL5" s="47"/>
      <c r="AM5" s="47"/>
      <c r="AN5" s="47"/>
    </row>
    <row r="6" spans="1:40" ht="15" thickBot="1">
      <c r="A6" s="47"/>
      <c r="B6" s="47"/>
      <c r="C6" s="50"/>
      <c r="D6" s="50"/>
      <c r="E6" s="50"/>
      <c r="F6" s="75"/>
      <c r="G6" s="75"/>
      <c r="H6" s="75"/>
      <c r="I6" s="75"/>
      <c r="J6" s="87"/>
      <c r="K6" s="87"/>
      <c r="L6" s="78"/>
      <c r="M6" s="80"/>
      <c r="N6" s="78"/>
      <c r="O6" s="80"/>
      <c r="P6" s="80"/>
      <c r="Q6" s="80"/>
      <c r="R6" s="108" t="s">
        <v>197</v>
      </c>
      <c r="S6" s="109"/>
      <c r="T6" s="109"/>
      <c r="U6" s="109"/>
      <c r="V6" s="109"/>
      <c r="W6" s="109"/>
      <c r="X6" s="109"/>
      <c r="Y6" s="109"/>
      <c r="Z6" s="110"/>
      <c r="AA6" s="80"/>
      <c r="AB6" s="80"/>
      <c r="AC6" s="78"/>
      <c r="AD6" s="80"/>
      <c r="AE6" s="80"/>
      <c r="AF6" s="81"/>
      <c r="AG6" s="88"/>
      <c r="AH6" s="81"/>
      <c r="AI6" s="88"/>
      <c r="AJ6" s="81"/>
      <c r="AK6" s="51"/>
      <c r="AL6" s="47"/>
      <c r="AM6" s="47"/>
      <c r="AN6" s="47"/>
    </row>
    <row r="7" spans="1:40" ht="69" customHeight="1" thickBot="1">
      <c r="A7" s="47"/>
      <c r="B7" s="47"/>
      <c r="C7" s="53" t="s">
        <v>2</v>
      </c>
      <c r="D7" s="53" t="s">
        <v>3</v>
      </c>
      <c r="E7" s="54" t="s">
        <v>203</v>
      </c>
      <c r="F7" s="55" t="s">
        <v>237</v>
      </c>
      <c r="G7" s="56" t="s">
        <v>5</v>
      </c>
      <c r="H7" s="55" t="s">
        <v>6</v>
      </c>
      <c r="I7" s="55" t="s">
        <v>7</v>
      </c>
      <c r="J7" s="57" t="s">
        <v>225</v>
      </c>
      <c r="K7" s="57" t="s">
        <v>226</v>
      </c>
      <c r="L7" s="58" t="s">
        <v>208</v>
      </c>
      <c r="M7" s="94"/>
      <c r="N7" s="58" t="s">
        <v>209</v>
      </c>
      <c r="O7" s="83"/>
      <c r="P7" s="58" t="s">
        <v>210</v>
      </c>
      <c r="Q7" s="82"/>
      <c r="R7" s="89" t="s">
        <v>233</v>
      </c>
      <c r="S7" s="92"/>
      <c r="T7" s="90" t="s">
        <v>234</v>
      </c>
      <c r="U7" s="92"/>
      <c r="V7" s="90" t="s">
        <v>235</v>
      </c>
      <c r="W7" s="92"/>
      <c r="X7" s="90" t="s">
        <v>236</v>
      </c>
      <c r="Y7" s="92"/>
      <c r="Z7" s="91" t="s">
        <v>232</v>
      </c>
      <c r="AA7" s="83"/>
      <c r="AB7" s="86" t="s">
        <v>206</v>
      </c>
      <c r="AC7" s="58" t="s">
        <v>207</v>
      </c>
      <c r="AD7" s="93"/>
      <c r="AE7" s="86"/>
      <c r="AF7" s="60" t="s">
        <v>211</v>
      </c>
      <c r="AG7" s="95"/>
      <c r="AH7" s="60" t="s">
        <v>201</v>
      </c>
      <c r="AI7" s="95"/>
      <c r="AJ7" s="60" t="s">
        <v>202</v>
      </c>
      <c r="AK7" s="62"/>
      <c r="AL7" s="52"/>
      <c r="AM7" s="47"/>
      <c r="AN7" s="47"/>
    </row>
    <row r="8" spans="1:40">
      <c r="A8" s="47"/>
      <c r="B8" s="68" t="str">
        <f>IF($D$3="","",CONCATENATE($D$3,"-1"))</f>
        <v/>
      </c>
      <c r="C8" s="64" t="str">
        <f>IFERROR(IF(B8="","",VLOOKUP(B8,Sheet1!$C$2:$D$171,2,FALSE)),"")</f>
        <v/>
      </c>
      <c r="D8" s="64" t="str">
        <f>IF(C8="","",VLOOKUP(C8,'Council Data'!$A$4:$AB$175,5,FALSE))</f>
        <v/>
      </c>
      <c r="E8" s="65" t="str">
        <f>IF(C8="","",VLOOKUP(C8,'Council Data'!$A$4:$AB$175,7,FALSE))</f>
        <v/>
      </c>
      <c r="F8" s="64" t="str">
        <f>IF(C8="","",VLOOKUP(C8,'Council Data'!$A$4:$AB$175,8,FALSE))</f>
        <v/>
      </c>
      <c r="G8" s="64" t="str">
        <f>IF(C8="","",VLOOKUP(C8,'Council Data'!$A$4:$AB$175,9,FALSE))</f>
        <v/>
      </c>
      <c r="H8" s="64" t="str">
        <f>IF(C8="","",VLOOKUP(C8,'Council Data'!$A$4:$AB$175,12,FALSE))</f>
        <v/>
      </c>
      <c r="I8" s="66" t="str">
        <f>IF(C8="","",VLOOKUP(C8,'Council Data'!$A$4:$AB$175,13,FALSE))</f>
        <v/>
      </c>
      <c r="J8" s="64" t="str">
        <f>IF(C8="","",VLOOKUP(C8,'Council Data'!$A$4:$AB$175,14,FALSE))</f>
        <v/>
      </c>
      <c r="K8" s="64" t="str">
        <f>IF(C8="","",VLOOKUP(C8,'Council Data'!$A$4:$AB$175,15,FALSE))</f>
        <v/>
      </c>
      <c r="L8" s="64" t="str">
        <f>IF(M8="X","YES",IF(C8="","","NO"))</f>
        <v/>
      </c>
      <c r="M8" s="64" t="str">
        <f>IF(C8="","",VLOOKUP(C8,'Council Data'!$A$4:$AB$175,16,FALSE))</f>
        <v/>
      </c>
      <c r="N8" s="64" t="str">
        <f>IF(O8="X","YES",IF(C8="","","NO"))</f>
        <v/>
      </c>
      <c r="O8" s="64" t="str">
        <f>IF(C8="","",VLOOKUP(C8,'Council Data'!$A$4:$AB$175,17,FALSE))</f>
        <v/>
      </c>
      <c r="P8" s="64" t="str">
        <f t="shared" ref="P8:P9" si="0">IF(Q8="Y","YES",IF(C8="","","NO"))</f>
        <v/>
      </c>
      <c r="Q8" s="64" t="str">
        <f>IF(C8="","",VLOOKUP(C8,'Council Data'!$A$4:$AB$175,18,FALSE))</f>
        <v/>
      </c>
      <c r="R8" s="84" t="str">
        <f t="shared" ref="R8:R12" si="1">IF(C8="","",IF(S8="YES","COMPLIANT",IF(S8="NO","NOT COMPLIANT",IF(S8="NO RECORD","NO RECORD",""))))</f>
        <v/>
      </c>
      <c r="S8" s="84" t="str">
        <f>IF(C8="","",VLOOKUP(C8,'Council Data'!$A$4:$AB$175,19,FALSE))</f>
        <v/>
      </c>
      <c r="T8" s="84" t="str">
        <f>IF(U8="YES","COMPLIANT",IF(U8="NO","NOT COMPLIANT",IF(U8="NO RECORD","NO RECORD","")))</f>
        <v/>
      </c>
      <c r="U8" s="84" t="str">
        <f>IF(C8="","",VLOOKUP(C8,'Council Data'!$A$4:$AB$175,20,FALSE))</f>
        <v/>
      </c>
      <c r="V8" s="84" t="str">
        <f>IF(W8="YES","COMPLIANT",IF(W8="NO","NOT COMPLIANT",IF(W8="NO RECORD","NO RECORD","")))</f>
        <v/>
      </c>
      <c r="W8" s="84" t="str">
        <f>IF(C8="","",VLOOKUP(C8,'Council Data'!$A$4:$AB$175,21,FALSE))</f>
        <v/>
      </c>
      <c r="X8" s="84" t="str">
        <f>IF(Y8="YES","COMPLIANT",IF(Y8="NO","NOT COMPLIANT",IF(Y8="NO RECORD","NO RECORD","")))</f>
        <v/>
      </c>
      <c r="Y8" s="84" t="str">
        <f>IF(C8="","",VLOOKUP(C8,'Council Data'!$A$4:$AB$175,22,FALSE))</f>
        <v/>
      </c>
      <c r="Z8" s="84" t="str">
        <f>IF(AA8="NOT COMPLIANT","NOT COMPLIANT",IF(AA8="COMPLIANT","COMPLIANT",IF(D3="","","")))</f>
        <v/>
      </c>
      <c r="AA8" s="64" t="str">
        <f>IF(C8="","",VLOOKUP(C8,'Council Data'!$A$4:$AB$175,23,FALSE))</f>
        <v/>
      </c>
      <c r="AB8" s="64" t="str">
        <f>IF(I8="","",IF(I8&lt;100%,"NO",IF(I8=100%,"YES",IF(I8&gt;100%,"YES",""))))</f>
        <v/>
      </c>
      <c r="AC8" s="64" t="str">
        <f>IF(J8="","",IF(AE8="YES","YES","NO"))</f>
        <v/>
      </c>
      <c r="AD8" s="64">
        <f>IF(F8&gt;99,14,10)</f>
        <v>14</v>
      </c>
      <c r="AE8" s="64" t="str">
        <f>IF(AND(OR(K8&gt;AD8,K8=AD8),OR(J8=2,J8&gt;2)),"YES","NO")</f>
        <v>YES</v>
      </c>
      <c r="AF8" s="64" t="str">
        <f>IF(AG8="X","YES",IF(C8="","","NO"))</f>
        <v/>
      </c>
      <c r="AG8" s="64" t="str">
        <f>IF(C8="","",VLOOKUP(C8,'Council Data'!$A$4:$AB$175,25,FALSE))</f>
        <v/>
      </c>
      <c r="AH8" s="64" t="str">
        <f>IF(AI8="X","YES",IF(C8="","","NO"))</f>
        <v/>
      </c>
      <c r="AI8" s="64" t="str">
        <f>IF(C8="","",VLOOKUP(C8,'Council Data'!$A$4:$AB$175,26,FALSE))</f>
        <v/>
      </c>
      <c r="AJ8" s="64" t="str">
        <f>IF(AK8="X","YES",IF(C8="","","NO"))</f>
        <v/>
      </c>
      <c r="AK8" s="62" t="str">
        <f>IF(C8="","",VLOOKUP(C8,'Council Data'!$A$4:$AB$175,27,FALSE))</f>
        <v/>
      </c>
      <c r="AL8" s="52"/>
      <c r="AM8" s="47"/>
      <c r="AN8" s="47"/>
    </row>
    <row r="9" spans="1:40">
      <c r="A9" s="47"/>
      <c r="B9" s="68" t="str">
        <f>IF($D$3="","",CONCATENATE($D$3,"-2"))</f>
        <v/>
      </c>
      <c r="C9" s="64" t="str">
        <f>IFERROR(IF(B9="","",VLOOKUP(B9,Sheet1!$C$2:$D$171,2,FALSE)),"")</f>
        <v/>
      </c>
      <c r="D9" s="64" t="str">
        <f>IF(C9="","",VLOOKUP(C9,'Council Data'!$A$4:$AB$175,5,FALSE))</f>
        <v/>
      </c>
      <c r="E9" s="65" t="str">
        <f>IF(C9="","",VLOOKUP(C9,'Council Data'!$A$4:$AB$175,7,FALSE))</f>
        <v/>
      </c>
      <c r="F9" s="64" t="str">
        <f>IF(C9="","",VLOOKUP(C9,'Council Data'!$A$4:$AB$175,8,FALSE))</f>
        <v/>
      </c>
      <c r="G9" s="64" t="str">
        <f>IF(C9="","",VLOOKUP(C9,'Council Data'!$A$4:$AB$175,9,FALSE))</f>
        <v/>
      </c>
      <c r="H9" s="64" t="str">
        <f>IF(C9="","",VLOOKUP(C9,'Council Data'!$A$4:$AB$175,12,FALSE))</f>
        <v/>
      </c>
      <c r="I9" s="66" t="str">
        <f>IF(C9="","",VLOOKUP(C9,'Council Data'!$A$4:$AB$175,13,FALSE))</f>
        <v/>
      </c>
      <c r="J9" s="64" t="str">
        <f>IF(C9="","",VLOOKUP(C9,'Council Data'!$A$4:$AB$175,14,FALSE))</f>
        <v/>
      </c>
      <c r="K9" s="64" t="str">
        <f>IF(C9="","",VLOOKUP(C9,'Council Data'!$A$4:$AB$175,15,FALSE))</f>
        <v/>
      </c>
      <c r="L9" s="64" t="str">
        <f t="shared" ref="L9:L15" si="2">IF(M9="X","YES",IF(C9="","","NO"))</f>
        <v/>
      </c>
      <c r="M9" s="64" t="str">
        <f>IF(C9="","",VLOOKUP(C9,'Council Data'!$A$4:$AB$175,16,FALSE))</f>
        <v/>
      </c>
      <c r="N9" s="64" t="str">
        <f t="shared" ref="N9:N15" si="3">IF(O9="X","YES",IF(C9="","","NO"))</f>
        <v/>
      </c>
      <c r="O9" s="64" t="str">
        <f>IF(C9="","",VLOOKUP(C9,'Council Data'!$A$4:$AB$175,17,FALSE))</f>
        <v/>
      </c>
      <c r="P9" s="64" t="str">
        <f t="shared" si="0"/>
        <v/>
      </c>
      <c r="Q9" s="64" t="str">
        <f>IF(C9="","",VLOOKUP(C9,'Council Data'!$A$4:$AB$175,18,FALSE))</f>
        <v/>
      </c>
      <c r="R9" s="64" t="str">
        <f t="shared" si="1"/>
        <v/>
      </c>
      <c r="S9" s="64" t="str">
        <f>IF(C9="","",VLOOKUP(C9,'Council Data'!$A$4:$AB$175,19,FALSE))</f>
        <v/>
      </c>
      <c r="T9" s="64" t="str">
        <f t="shared" ref="T9:T12" si="4">IF(U9="YES","COMPLIANT",IF(U9="NO","NOT COMPLIANT",IF(U9="NO RECORD","NO RECORD","")))</f>
        <v/>
      </c>
      <c r="U9" s="64" t="str">
        <f>IF(C9="","",VLOOKUP(C9,'Council Data'!$A$4:$AB$175,20,FALSE))</f>
        <v/>
      </c>
      <c r="V9" s="64" t="str">
        <f t="shared" ref="V9:V12" si="5">IF(W9="YES","COMPLIANT",IF(W9="NO","NOT COMPLIANT",IF(W9="NO RECORD","NO RECORD","")))</f>
        <v/>
      </c>
      <c r="W9" s="64" t="str">
        <f>IF(C9="","",VLOOKUP(C9,'Council Data'!$A$4:$AB$175,21,FALSE))</f>
        <v/>
      </c>
      <c r="X9" s="64" t="str">
        <f t="shared" ref="X9:X12" si="6">IF(Y9="YES","COMPLIANT",IF(Y9="NO","NOT COMPLIANT",IF(Y9="NO RECORD","NO RECORD","")))</f>
        <v/>
      </c>
      <c r="Y9" s="64" t="str">
        <f>IF(C9="","",VLOOKUP(C9,'Council Data'!$A$4:$AB$175,22,FALSE))</f>
        <v/>
      </c>
      <c r="Z9" s="64" t="str">
        <f>IF(AA9="NOT COMPLIANT","NOT COMPLIANT",IF(AA9="COMPLIANT","COMPLIANT",IF(D4="","","")))</f>
        <v/>
      </c>
      <c r="AA9" s="64" t="str">
        <f>IF(C9="","",VLOOKUP(C9,'Council Data'!$A$4:$AB$175,23,FALSE))</f>
        <v/>
      </c>
      <c r="AB9" s="64" t="str">
        <f t="shared" ref="AB9:AB15" si="7">IF(I9="","",IF(I9&lt;100%,"NO",IF(I9=100%,"YES",IF(I9&gt;100%,"YES",""))))</f>
        <v/>
      </c>
      <c r="AC9" s="64" t="str">
        <f t="shared" ref="AC9:AC12" si="8">IF(J9="","",IF(AE9="YES","YES","NO"))</f>
        <v/>
      </c>
      <c r="AD9" s="64">
        <f t="shared" ref="AD9:AD12" si="9">IF(F9&gt;99,14,10)</f>
        <v>14</v>
      </c>
      <c r="AE9" s="64" t="str">
        <f t="shared" ref="AE9:AE12" si="10">IF(AND(OR(K9&gt;AD9,K9=AD9),OR(J9=2,J9&gt;2)),"YES","NO")</f>
        <v>YES</v>
      </c>
      <c r="AF9" s="64" t="str">
        <f t="shared" ref="AF9:AF15" si="11">IF(AG9="X","YES",IF(C9="","","NO"))</f>
        <v/>
      </c>
      <c r="AG9" s="64" t="str">
        <f>IF(C9="","",VLOOKUP(C9,'Council Data'!$A$4:$AB$175,25,FALSE))</f>
        <v/>
      </c>
      <c r="AH9" s="64" t="str">
        <f t="shared" ref="AH9:AH15" si="12">IF(AI9="X","YES",IF(C9="","","NO"))</f>
        <v/>
      </c>
      <c r="AI9" s="64" t="str">
        <f>IF(C9="","",VLOOKUP(C9,'Council Data'!$A$4:$AB$175,26,FALSE))</f>
        <v/>
      </c>
      <c r="AJ9" s="64" t="str">
        <f t="shared" ref="AJ9:AJ15" si="13">IF(AK9="X","YES",IF(C9="","","NO"))</f>
        <v/>
      </c>
      <c r="AK9" s="62" t="str">
        <f>IF(C9="","",VLOOKUP(C9,'Council Data'!$A$4:$AB$175,27,FALSE))</f>
        <v/>
      </c>
      <c r="AL9" s="47"/>
      <c r="AM9" s="47"/>
      <c r="AN9" s="47"/>
    </row>
    <row r="10" spans="1:40">
      <c r="A10" s="47"/>
      <c r="B10" s="68" t="str">
        <f>IF($D$3="","",CONCATENATE($D$3,"-3"))</f>
        <v/>
      </c>
      <c r="C10" s="64" t="str">
        <f>IFERROR(IF(B10="","",VLOOKUP(B10,Sheet1!$C$2:$D$171,2,FALSE)),"")</f>
        <v/>
      </c>
      <c r="D10" s="64" t="str">
        <f>IF(C10="","",VLOOKUP(C10,'Council Data'!$A$4:$AB$175,5,FALSE))</f>
        <v/>
      </c>
      <c r="E10" s="65" t="str">
        <f>IF(C10="","",VLOOKUP(C10,'Council Data'!$A$4:$AB$175,7,FALSE))</f>
        <v/>
      </c>
      <c r="F10" s="64" t="str">
        <f>IF(C10="","",VLOOKUP(C10,'Council Data'!$A$4:$AB$175,8,FALSE))</f>
        <v/>
      </c>
      <c r="G10" s="64" t="str">
        <f>IF(C10="","",VLOOKUP(C10,'Council Data'!$A$4:$AB$175,9,FALSE))</f>
        <v/>
      </c>
      <c r="H10" s="64" t="str">
        <f>IF(C10="","",VLOOKUP(C10,'Council Data'!$A$4:$AB$175,12,FALSE))</f>
        <v/>
      </c>
      <c r="I10" s="66" t="str">
        <f>IF(C10="","",VLOOKUP(C10,'Council Data'!$A$4:$AB$175,13,FALSE))</f>
        <v/>
      </c>
      <c r="J10" s="64" t="str">
        <f>IF(C10="","",VLOOKUP(C10,'Council Data'!$A$4:$AB$175,14,FALSE))</f>
        <v/>
      </c>
      <c r="K10" s="64" t="str">
        <f>IF(C10="","",VLOOKUP(C10,'Council Data'!$A$4:$AB$175,15,FALSE))</f>
        <v/>
      </c>
      <c r="L10" s="64" t="str">
        <f t="shared" si="2"/>
        <v/>
      </c>
      <c r="M10" s="64" t="str">
        <f>IF(C10="","",VLOOKUP(C10,'Council Data'!$A$4:$AB$175,16,FALSE))</f>
        <v/>
      </c>
      <c r="N10" s="64" t="str">
        <f t="shared" si="3"/>
        <v/>
      </c>
      <c r="O10" s="64" t="str">
        <f>IF(C10="","",VLOOKUP(C10,'Council Data'!$A$4:$AB$175,17,FALSE))</f>
        <v/>
      </c>
      <c r="P10" s="64" t="str">
        <f>IF(Q10="Y","YES",IF(C10="","","NO"))</f>
        <v/>
      </c>
      <c r="Q10" s="64" t="str">
        <f>IF(C10="","",VLOOKUP(C10,'Council Data'!$A$4:$AB$175,18,FALSE))</f>
        <v/>
      </c>
      <c r="R10" s="64" t="str">
        <f t="shared" si="1"/>
        <v/>
      </c>
      <c r="S10" s="64" t="str">
        <f>IF(C10="","",VLOOKUP(C10,'Council Data'!$A$4:$AB$175,19,FALSE))</f>
        <v/>
      </c>
      <c r="T10" s="64" t="str">
        <f t="shared" si="4"/>
        <v/>
      </c>
      <c r="U10" s="64" t="str">
        <f>IF(C10="","",VLOOKUP(C10,'Council Data'!$A$4:$AB$175,20,FALSE))</f>
        <v/>
      </c>
      <c r="V10" s="64" t="str">
        <f t="shared" si="5"/>
        <v/>
      </c>
      <c r="W10" s="64" t="str">
        <f>IF(C10="","",VLOOKUP(C10,'Council Data'!$A$4:$AB$175,21,FALSE))</f>
        <v/>
      </c>
      <c r="X10" s="64" t="str">
        <f t="shared" si="6"/>
        <v/>
      </c>
      <c r="Y10" s="64" t="str">
        <f>IF(C10="","",VLOOKUP(C10,'Council Data'!$A$4:$AB$175,22,FALSE))</f>
        <v/>
      </c>
      <c r="Z10" s="64" t="str">
        <f>IF(AA10="NOT COMPLIANT","NOT COMPLIANT",IF(AA10="COMPLIANT","COMPLIANT",IF(D5="","","")))</f>
        <v/>
      </c>
      <c r="AA10" s="64" t="str">
        <f>IF(C10="","",VLOOKUP(C10,'Council Data'!$A$4:$AB$175,23,FALSE))</f>
        <v/>
      </c>
      <c r="AB10" s="64" t="str">
        <f t="shared" si="7"/>
        <v/>
      </c>
      <c r="AC10" s="64" t="str">
        <f t="shared" si="8"/>
        <v/>
      </c>
      <c r="AD10" s="64">
        <f t="shared" si="9"/>
        <v>14</v>
      </c>
      <c r="AE10" s="64" t="str">
        <f t="shared" si="10"/>
        <v>YES</v>
      </c>
      <c r="AF10" s="64" t="str">
        <f t="shared" si="11"/>
        <v/>
      </c>
      <c r="AG10" s="64" t="str">
        <f>IF(C10="","",VLOOKUP(C10,'Council Data'!$A$4:$AB$175,25,FALSE))</f>
        <v/>
      </c>
      <c r="AH10" s="64" t="str">
        <f t="shared" si="12"/>
        <v/>
      </c>
      <c r="AI10" s="64" t="str">
        <f>IF(C10="","",VLOOKUP(C10,'Council Data'!$A$4:$AB$175,26,FALSE))</f>
        <v/>
      </c>
      <c r="AJ10" s="64" t="str">
        <f t="shared" si="13"/>
        <v/>
      </c>
      <c r="AK10" s="62" t="str">
        <f>IF(C10="","",VLOOKUP(C10,'Council Data'!$A$4:$AB$175,27,FALSE))</f>
        <v/>
      </c>
      <c r="AL10" s="47"/>
      <c r="AM10" s="47"/>
      <c r="AN10" s="47"/>
    </row>
    <row r="11" spans="1:40">
      <c r="A11" s="47"/>
      <c r="B11" s="68" t="str">
        <f>IF($D$3="","",CONCATENATE($D$3,"-4"))</f>
        <v/>
      </c>
      <c r="C11" s="64" t="str">
        <f>IFERROR(IF(B11="","",VLOOKUP(B11,Sheet1!$C$2:$D$171,2,FALSE)),"")</f>
        <v/>
      </c>
      <c r="D11" s="64" t="str">
        <f>IF(C11="","",VLOOKUP(C11,'Council Data'!$A$4:$AB$175,5,FALSE))</f>
        <v/>
      </c>
      <c r="E11" s="65" t="str">
        <f>IF(C11="","",VLOOKUP(C11,'Council Data'!$A$4:$AB$175,7,FALSE))</f>
        <v/>
      </c>
      <c r="F11" s="64" t="str">
        <f>IF(C11="","",VLOOKUP(C11,'Council Data'!$A$4:$AB$175,8,FALSE))</f>
        <v/>
      </c>
      <c r="G11" s="64" t="str">
        <f>IF(C11="","",VLOOKUP(C11,'Council Data'!$A$4:$AB$175,9,FALSE))</f>
        <v/>
      </c>
      <c r="H11" s="64" t="str">
        <f>IF(C11="","",VLOOKUP(C11,'Council Data'!$A$4:$AB$175,12,FALSE))</f>
        <v/>
      </c>
      <c r="I11" s="66" t="str">
        <f>IF(C11="","",VLOOKUP(C11,'Council Data'!$A$4:$AB$175,13,FALSE))</f>
        <v/>
      </c>
      <c r="J11" s="64" t="str">
        <f>IF(C11="","",VLOOKUP(C11,'Council Data'!$A$4:$AB$175,14,FALSE))</f>
        <v/>
      </c>
      <c r="K11" s="64" t="str">
        <f>IF(C11="","",VLOOKUP(C11,'Council Data'!$A$4:$AB$175,15,FALSE))</f>
        <v/>
      </c>
      <c r="L11" s="64" t="str">
        <f t="shared" si="2"/>
        <v/>
      </c>
      <c r="M11" s="64" t="str">
        <f>IF(C11="","",VLOOKUP(C11,'Council Data'!$A$4:$AB$175,16,FALSE))</f>
        <v/>
      </c>
      <c r="N11" s="64" t="str">
        <f t="shared" si="3"/>
        <v/>
      </c>
      <c r="O11" s="64" t="str">
        <f>IF(C11="","",VLOOKUP(C11,'Council Data'!$A$4:$AB$175,17,FALSE))</f>
        <v/>
      </c>
      <c r="P11" s="64" t="str">
        <f t="shared" ref="P11:P15" si="14">IF(Q11="Y","YES",IF(C11="","","NO"))</f>
        <v/>
      </c>
      <c r="Q11" s="64" t="str">
        <f>IF(C11="","",VLOOKUP(C11,'Council Data'!$A$4:$AB$175,18,FALSE))</f>
        <v/>
      </c>
      <c r="R11" s="64" t="str">
        <f t="shared" si="1"/>
        <v/>
      </c>
      <c r="S11" s="64" t="str">
        <f>IF(C11="","",VLOOKUP(C11,'Council Data'!$A$4:$AB$175,19,FALSE))</f>
        <v/>
      </c>
      <c r="T11" s="64" t="str">
        <f t="shared" si="4"/>
        <v/>
      </c>
      <c r="U11" s="64" t="str">
        <f>IF(C11="","",VLOOKUP(C11,'Council Data'!$A$4:$AB$175,20,FALSE))</f>
        <v/>
      </c>
      <c r="V11" s="64" t="str">
        <f t="shared" si="5"/>
        <v/>
      </c>
      <c r="W11" s="64" t="str">
        <f>IF(C11="","",VLOOKUP(C11,'Council Data'!$A$4:$AB$175,21,FALSE))</f>
        <v/>
      </c>
      <c r="X11" s="64" t="str">
        <f t="shared" si="6"/>
        <v/>
      </c>
      <c r="Y11" s="64" t="str">
        <f>IF(C11="","",VLOOKUP(C11,'Council Data'!$A$4:$AB$175,22,FALSE))</f>
        <v/>
      </c>
      <c r="Z11" s="64" t="str">
        <f t="shared" ref="Z11:Z15" si="15">IF(AA11="NOT COMPLIANT","NOT COMPLIANT",IF(AA11="COMPLIANT","COMPLIANT",IF(D7="","","")))</f>
        <v/>
      </c>
      <c r="AA11" s="64" t="str">
        <f>IF(C11="","",VLOOKUP(C11,'Council Data'!$A$4:$AB$175,23,FALSE))</f>
        <v/>
      </c>
      <c r="AB11" s="64" t="str">
        <f t="shared" si="7"/>
        <v/>
      </c>
      <c r="AC11" s="64" t="str">
        <f t="shared" si="8"/>
        <v/>
      </c>
      <c r="AD11" s="64">
        <f t="shared" si="9"/>
        <v>14</v>
      </c>
      <c r="AE11" s="64" t="str">
        <f t="shared" si="10"/>
        <v>YES</v>
      </c>
      <c r="AF11" s="64" t="str">
        <f t="shared" si="11"/>
        <v/>
      </c>
      <c r="AG11" s="64" t="str">
        <f>IF(C11="","",VLOOKUP(C11,'Council Data'!$A$4:$AB$175,25,FALSE))</f>
        <v/>
      </c>
      <c r="AH11" s="64" t="str">
        <f t="shared" si="12"/>
        <v/>
      </c>
      <c r="AI11" s="64" t="str">
        <f>IF(C11="","",VLOOKUP(C11,'Council Data'!$A$4:$AB$175,26,FALSE))</f>
        <v/>
      </c>
      <c r="AJ11" s="64" t="str">
        <f t="shared" si="13"/>
        <v/>
      </c>
      <c r="AK11" s="62" t="str">
        <f>IF(C11="","",VLOOKUP(C11,'Council Data'!$A$4:$AB$175,27,FALSE))</f>
        <v/>
      </c>
      <c r="AL11" s="47"/>
      <c r="AM11" s="47"/>
      <c r="AN11" s="47"/>
    </row>
    <row r="12" spans="1:40">
      <c r="A12" s="47"/>
      <c r="B12" s="68" t="str">
        <f>IF($D$3="","",CONCATENATE($D$3,"-5"))</f>
        <v/>
      </c>
      <c r="C12" s="64" t="str">
        <f>IFERROR(IF(B12="","",VLOOKUP(B12,Sheet1!$C$2:$D$171,2,FALSE)),"")</f>
        <v/>
      </c>
      <c r="D12" s="64" t="str">
        <f>IF(C12="","",VLOOKUP(C12,'Council Data'!$A$4:$AB$175,5,FALSE))</f>
        <v/>
      </c>
      <c r="E12" s="65" t="str">
        <f>IF(C12="","",VLOOKUP(C12,'Council Data'!$A$4:$AB$175,7,FALSE))</f>
        <v/>
      </c>
      <c r="F12" s="64" t="str">
        <f>IF(C12="","",VLOOKUP(C12,'Council Data'!$A$4:$AB$175,8,FALSE))</f>
        <v/>
      </c>
      <c r="G12" s="64" t="str">
        <f>IF(C12="","",VLOOKUP(C12,'Council Data'!$A$4:$AB$175,9,FALSE))</f>
        <v/>
      </c>
      <c r="H12" s="64" t="str">
        <f>IF(C12="","",VLOOKUP(C12,'Council Data'!$A$4:$AB$175,12,FALSE))</f>
        <v/>
      </c>
      <c r="I12" s="66" t="str">
        <f>IF(C12="","",VLOOKUP(C12,'Council Data'!$A$4:$AB$175,13,FALSE))</f>
        <v/>
      </c>
      <c r="J12" s="64" t="str">
        <f>IF(C12="","",VLOOKUP(C12,'Council Data'!$A$4:$AB$175,14,FALSE))</f>
        <v/>
      </c>
      <c r="K12" s="64" t="str">
        <f>IF(C12="","",VLOOKUP(C12,'Council Data'!$A$4:$AB$175,15,FALSE))</f>
        <v/>
      </c>
      <c r="L12" s="64" t="str">
        <f t="shared" si="2"/>
        <v/>
      </c>
      <c r="M12" s="64" t="str">
        <f>IF(C12="","",VLOOKUP(C12,'Council Data'!$A$4:$AB$175,16,FALSE))</f>
        <v/>
      </c>
      <c r="N12" s="64" t="str">
        <f t="shared" si="3"/>
        <v/>
      </c>
      <c r="O12" s="64" t="str">
        <f>IF(C12="","",VLOOKUP(C12,'Council Data'!$A$4:$AB$175,17,FALSE))</f>
        <v/>
      </c>
      <c r="P12" s="64" t="str">
        <f t="shared" si="14"/>
        <v/>
      </c>
      <c r="Q12" s="64" t="str">
        <f>IF(C12="","",VLOOKUP(C12,'Council Data'!$A$4:$AB$175,18,FALSE))</f>
        <v/>
      </c>
      <c r="R12" s="64" t="str">
        <f t="shared" si="1"/>
        <v/>
      </c>
      <c r="S12" s="64" t="str">
        <f>IF(C12="","",VLOOKUP(C12,'Council Data'!$A$4:$AB$175,19,FALSE))</f>
        <v/>
      </c>
      <c r="T12" s="64" t="str">
        <f t="shared" si="4"/>
        <v/>
      </c>
      <c r="U12" s="64" t="str">
        <f>IF(C12="","",VLOOKUP(C12,'Council Data'!$A$4:$AB$175,20,FALSE))</f>
        <v/>
      </c>
      <c r="V12" s="64" t="str">
        <f t="shared" si="5"/>
        <v/>
      </c>
      <c r="W12" s="64" t="str">
        <f>IF(C12="","",VLOOKUP(C12,'Council Data'!$A$4:$AB$175,21,FALSE))</f>
        <v/>
      </c>
      <c r="X12" s="64" t="str">
        <f t="shared" si="6"/>
        <v/>
      </c>
      <c r="Y12" s="64" t="str">
        <f>IF(C12="","",VLOOKUP(C12,'Council Data'!$A$4:$AB$175,22,FALSE))</f>
        <v/>
      </c>
      <c r="Z12" s="64" t="str">
        <f t="shared" si="15"/>
        <v/>
      </c>
      <c r="AA12" s="64" t="str">
        <f>IF(C12="","",VLOOKUP(C12,'Council Data'!$A$4:$AB$175,23,FALSE))</f>
        <v/>
      </c>
      <c r="AB12" s="64" t="str">
        <f t="shared" si="7"/>
        <v/>
      </c>
      <c r="AC12" s="64" t="str">
        <f t="shared" si="8"/>
        <v/>
      </c>
      <c r="AD12" s="64">
        <f t="shared" si="9"/>
        <v>14</v>
      </c>
      <c r="AE12" s="64" t="str">
        <f t="shared" si="10"/>
        <v>YES</v>
      </c>
      <c r="AF12" s="64" t="str">
        <f t="shared" si="11"/>
        <v/>
      </c>
      <c r="AG12" s="64" t="str">
        <f>IF(C12="","",VLOOKUP(C12,'Council Data'!$A$4:$AB$175,25,FALSE))</f>
        <v/>
      </c>
      <c r="AH12" s="64" t="str">
        <f t="shared" si="12"/>
        <v/>
      </c>
      <c r="AI12" s="64" t="str">
        <f>IF(C12="","",VLOOKUP(C12,'Council Data'!$A$4:$AB$175,26,FALSE))</f>
        <v/>
      </c>
      <c r="AJ12" s="64" t="str">
        <f t="shared" si="13"/>
        <v/>
      </c>
      <c r="AK12" s="62" t="str">
        <f>IF(C12="","",VLOOKUP(C12,'Council Data'!$A$4:$AB$175,27,FALSE))</f>
        <v/>
      </c>
      <c r="AL12" s="47"/>
      <c r="AM12" s="47"/>
      <c r="AN12" s="47"/>
    </row>
    <row r="13" spans="1:40">
      <c r="A13" s="47"/>
      <c r="B13" s="68" t="str">
        <f>IF($D$3="","",CONCATENATE($D$3,"-6"))</f>
        <v/>
      </c>
      <c r="C13" s="64" t="str">
        <f>IFERROR(IF(B13="","",VLOOKUP(B13,Sheet1!$C$2:$D$171,2,FALSE)),"")</f>
        <v/>
      </c>
      <c r="D13" s="64" t="str">
        <f>IF(C13="","",VLOOKUP(C13,'Council Data'!$A$4:$AB$175,5,FALSE))</f>
        <v/>
      </c>
      <c r="E13" s="65" t="str">
        <f>IF(C13="","",VLOOKUP(C13,'Council Data'!$A$4:$AB$175,7,FALSE))</f>
        <v/>
      </c>
      <c r="F13" s="64" t="str">
        <f>IF(C13="","",VLOOKUP(C13,'Council Data'!$A$4:$AB$175,8,FALSE))</f>
        <v/>
      </c>
      <c r="G13" s="64" t="str">
        <f>IF(C13="","",VLOOKUP(C13,'Council Data'!$A$4:$AB$175,9,FALSE))</f>
        <v/>
      </c>
      <c r="H13" s="64" t="str">
        <f>IF(C13="","",VLOOKUP(C13,'Council Data'!$A$4:$AB$175,12,FALSE))</f>
        <v/>
      </c>
      <c r="I13" s="66" t="str">
        <f>IF(C13="","",VLOOKUP(C13,'Council Data'!$A$4:$AB$175,13,FALSE))</f>
        <v/>
      </c>
      <c r="J13" s="64" t="str">
        <f>IF(C13="","",VLOOKUP(C13,'Council Data'!$A$4:$AB$175,14,FALSE))</f>
        <v/>
      </c>
      <c r="K13" s="64"/>
      <c r="L13" s="64" t="str">
        <f t="shared" si="2"/>
        <v/>
      </c>
      <c r="M13" s="64" t="str">
        <f>IF(C13="","",VLOOKUP(C13,'Council Data'!$A$4:$AB$175,15,FALSE))</f>
        <v/>
      </c>
      <c r="N13" s="64" t="str">
        <f t="shared" si="3"/>
        <v/>
      </c>
      <c r="O13" s="64" t="str">
        <f>IF(C13="","",VLOOKUP(C13,'Council Data'!$A$4:$AB$175,16,FALSE))</f>
        <v/>
      </c>
      <c r="P13" s="64" t="str">
        <f t="shared" si="14"/>
        <v/>
      </c>
      <c r="Q13" s="64" t="str">
        <f>IF(C13="","",VLOOKUP(C13,'Council Data'!$A$4:$AB$175,17,FALSE))</f>
        <v/>
      </c>
      <c r="R13" s="64"/>
      <c r="S13" s="64"/>
      <c r="T13" s="64"/>
      <c r="U13" s="64"/>
      <c r="V13" s="64"/>
      <c r="W13" s="64"/>
      <c r="X13" s="64"/>
      <c r="Y13" s="64"/>
      <c r="Z13" s="64" t="str">
        <f t="shared" si="15"/>
        <v/>
      </c>
      <c r="AA13" s="64" t="str">
        <f>IF(C13="","",VLOOKUP(C13,'Council Data'!$A$4:$AB$175,22,FALSE))</f>
        <v/>
      </c>
      <c r="AB13" s="64" t="str">
        <f t="shared" si="7"/>
        <v/>
      </c>
      <c r="AC13" s="64" t="str">
        <f>IF(J13="","",IF(J13=2,"YES",IF(J13&gt;2,"YES",IF(J13&lt;2,"NO",""))))</f>
        <v/>
      </c>
      <c r="AD13" s="64"/>
      <c r="AE13" s="64"/>
      <c r="AF13" s="64" t="str">
        <f t="shared" si="11"/>
        <v/>
      </c>
      <c r="AG13" s="64" t="str">
        <f>IF(C13="","",VLOOKUP(C13,'Council Data'!$A$4:$AB$175,24,FALSE))</f>
        <v/>
      </c>
      <c r="AH13" s="64" t="str">
        <f t="shared" si="12"/>
        <v/>
      </c>
      <c r="AI13" s="64" t="str">
        <f>IF(C13="","",VLOOKUP(C13,'Council Data'!$A$4:$AB$175,25,FALSE))</f>
        <v/>
      </c>
      <c r="AJ13" s="64" t="str">
        <f t="shared" si="13"/>
        <v/>
      </c>
      <c r="AK13" s="62" t="str">
        <f>IF(C13="","",VLOOKUP(C13,'Council Data'!$A$4:$AB$175,26,FALSE))</f>
        <v/>
      </c>
      <c r="AL13" s="47"/>
      <c r="AM13" s="47"/>
      <c r="AN13" s="47"/>
    </row>
    <row r="14" spans="1:40">
      <c r="A14" s="47"/>
      <c r="B14" s="68" t="str">
        <f>IF($D$3="","",CONCATENATE($D$3,"-7"))</f>
        <v/>
      </c>
      <c r="C14" s="64" t="str">
        <f>IFERROR(IF(B14="","",VLOOKUP(B14,Sheet1!$C$2:$D$171,2,FALSE)),"")</f>
        <v/>
      </c>
      <c r="D14" s="64" t="str">
        <f>IF(C14="","",VLOOKUP(C14,'Council Data'!$A$4:$AB$175,5,FALSE))</f>
        <v/>
      </c>
      <c r="E14" s="65" t="str">
        <f>IF(C14="","",VLOOKUP(C14,'Council Data'!$A$4:$AB$175,7,FALSE))</f>
        <v/>
      </c>
      <c r="F14" s="64" t="str">
        <f>IF(C14="","",VLOOKUP(C14,'Council Data'!$A$4:$AB$175,8,FALSE))</f>
        <v/>
      </c>
      <c r="G14" s="64" t="str">
        <f>IF(C14="","",VLOOKUP(C14,'Council Data'!$A$4:$AB$175,9,FALSE))</f>
        <v/>
      </c>
      <c r="H14" s="64" t="str">
        <f>IF(C14="","",VLOOKUP(C14,'Council Data'!$A$4:$AB$175,12,FALSE))</f>
        <v/>
      </c>
      <c r="I14" s="66" t="str">
        <f>IF(C14="","",VLOOKUP(C14,'Council Data'!$A$4:$AB$175,13,FALSE))</f>
        <v/>
      </c>
      <c r="J14" s="64" t="str">
        <f>IF(C14="","",VLOOKUP(C14,'Council Data'!$A$4:$AB$175,14,FALSE))</f>
        <v/>
      </c>
      <c r="K14" s="64"/>
      <c r="L14" s="64" t="str">
        <f t="shared" si="2"/>
        <v/>
      </c>
      <c r="M14" s="64" t="str">
        <f>IF(C14="","",VLOOKUP(C14,'Council Data'!$A$4:$AB$175,15,FALSE))</f>
        <v/>
      </c>
      <c r="N14" s="64" t="str">
        <f t="shared" si="3"/>
        <v/>
      </c>
      <c r="O14" s="64" t="str">
        <f>IF(C14="","",VLOOKUP(C14,'Council Data'!$A$4:$AB$175,16,FALSE))</f>
        <v/>
      </c>
      <c r="P14" s="64" t="str">
        <f t="shared" si="14"/>
        <v/>
      </c>
      <c r="Q14" s="64" t="str">
        <f>IF(C14="","",VLOOKUP(C14,'Council Data'!$A$4:$AB$175,17,FALSE))</f>
        <v/>
      </c>
      <c r="R14" s="64"/>
      <c r="S14" s="64"/>
      <c r="T14" s="64"/>
      <c r="U14" s="64"/>
      <c r="V14" s="64"/>
      <c r="W14" s="64"/>
      <c r="X14" s="64"/>
      <c r="Y14" s="64"/>
      <c r="Z14" s="64" t="str">
        <f t="shared" si="15"/>
        <v/>
      </c>
      <c r="AA14" s="64" t="str">
        <f>IF(C14="","",VLOOKUP(C14,'Council Data'!$A$4:$AB$175,22,FALSE))</f>
        <v/>
      </c>
      <c r="AB14" s="64" t="str">
        <f t="shared" si="7"/>
        <v/>
      </c>
      <c r="AC14" s="64" t="str">
        <f>IF(J14="","",IF(J14=2,"YES",IF(J14&gt;2,"YES",IF(J14&lt;2,"NO",""))))</f>
        <v/>
      </c>
      <c r="AD14" s="64"/>
      <c r="AE14" s="64"/>
      <c r="AF14" s="64" t="str">
        <f t="shared" si="11"/>
        <v/>
      </c>
      <c r="AG14" s="64" t="str">
        <f>IF(C14="","",VLOOKUP(C14,'Council Data'!$A$4:$AB$175,24,FALSE))</f>
        <v/>
      </c>
      <c r="AH14" s="64" t="str">
        <f t="shared" si="12"/>
        <v/>
      </c>
      <c r="AI14" s="64" t="str">
        <f>IF(C14="","",VLOOKUP(C14,'Council Data'!$A$4:$AB$175,25,FALSE))</f>
        <v/>
      </c>
      <c r="AJ14" s="64" t="str">
        <f t="shared" si="13"/>
        <v/>
      </c>
      <c r="AK14" s="62" t="str">
        <f>IF(C14="","",VLOOKUP(C14,'Council Data'!$A$4:$AB$175,26,FALSE))</f>
        <v/>
      </c>
      <c r="AL14" s="47"/>
      <c r="AM14" s="47"/>
      <c r="AN14" s="47"/>
    </row>
    <row r="15" spans="1:40">
      <c r="A15" s="47"/>
      <c r="B15" s="68" t="str">
        <f>IF($D$3="","",CONCATENATE($D$3,"-8"))</f>
        <v/>
      </c>
      <c r="C15" s="64" t="str">
        <f>IFERROR(IF(B15="","",VLOOKUP(B15,Sheet1!$C$2:$D$171,2,FALSE)),"")</f>
        <v/>
      </c>
      <c r="D15" s="64" t="str">
        <f>IF(C15="","",VLOOKUP(C15,'Council Data'!$A$4:$AB$175,5,FALSE))</f>
        <v/>
      </c>
      <c r="E15" s="65" t="str">
        <f>IF(C15="","",VLOOKUP(C15,'Council Data'!$A$4:$AB$175,7,FALSE))</f>
        <v/>
      </c>
      <c r="F15" s="64" t="str">
        <f>IF(C15="","",VLOOKUP(C15,'Council Data'!$A$4:$AB$175,8,FALSE))</f>
        <v/>
      </c>
      <c r="G15" s="64" t="str">
        <f>IF(C15="","",VLOOKUP(C15,'Council Data'!$A$4:$AB$175,9,FALSE))</f>
        <v/>
      </c>
      <c r="H15" s="64" t="str">
        <f>IF(C15="","",VLOOKUP(C15,'Council Data'!$A$4:$AB$175,12,FALSE))</f>
        <v/>
      </c>
      <c r="I15" s="66" t="str">
        <f>IF(C15="","",VLOOKUP(C15,'Council Data'!$A$4:$AB$175,13,FALSE))</f>
        <v/>
      </c>
      <c r="J15" s="64" t="str">
        <f>IF(C15="","",VLOOKUP(C15,'Council Data'!$A$4:$AB$175,14,FALSE))</f>
        <v/>
      </c>
      <c r="K15" s="64"/>
      <c r="L15" s="64" t="str">
        <f t="shared" si="2"/>
        <v/>
      </c>
      <c r="M15" s="64" t="str">
        <f>IF(C15="","",VLOOKUP(C15,'Council Data'!$A$4:$AB$175,15,FALSE))</f>
        <v/>
      </c>
      <c r="N15" s="64" t="str">
        <f t="shared" si="3"/>
        <v/>
      </c>
      <c r="O15" s="64" t="str">
        <f>IF(C15="","",VLOOKUP(C15,'Council Data'!$A$4:$AB$175,16,FALSE))</f>
        <v/>
      </c>
      <c r="P15" s="64" t="str">
        <f t="shared" si="14"/>
        <v/>
      </c>
      <c r="Q15" s="64" t="str">
        <f>IF(C15="","",VLOOKUP(C15,'Council Data'!$A$4:$AB$175,17,FALSE))</f>
        <v/>
      </c>
      <c r="R15" s="64"/>
      <c r="S15" s="64"/>
      <c r="T15" s="64"/>
      <c r="U15" s="64"/>
      <c r="V15" s="64"/>
      <c r="W15" s="64"/>
      <c r="X15" s="64"/>
      <c r="Y15" s="64"/>
      <c r="Z15" s="64" t="str">
        <f t="shared" si="15"/>
        <v/>
      </c>
      <c r="AA15" s="64" t="str">
        <f>IF(C15="","",VLOOKUP(C15,'Council Data'!$A$4:$AB$175,22,FALSE))</f>
        <v/>
      </c>
      <c r="AB15" s="64" t="str">
        <f t="shared" si="7"/>
        <v/>
      </c>
      <c r="AC15" s="64" t="str">
        <f>IF(J15="","",IF(J15=2,"YES",IF(J15&gt;2,"YES",IF(J15&lt;2,"NO",""))))</f>
        <v/>
      </c>
      <c r="AD15" s="64"/>
      <c r="AE15" s="64"/>
      <c r="AF15" s="64" t="str">
        <f t="shared" si="11"/>
        <v/>
      </c>
      <c r="AG15" s="64" t="str">
        <f>IF(C15="","",VLOOKUP(C15,'Council Data'!$A$4:$AB$175,24,FALSE))</f>
        <v/>
      </c>
      <c r="AH15" s="64" t="str">
        <f t="shared" si="12"/>
        <v/>
      </c>
      <c r="AI15" s="64" t="str">
        <f>IF(C15="","",VLOOKUP(C15,'Council Data'!$A$4:$AB$175,25,FALSE))</f>
        <v/>
      </c>
      <c r="AJ15" s="64" t="str">
        <f t="shared" si="13"/>
        <v/>
      </c>
      <c r="AK15" s="62" t="str">
        <f>IF(C15="","",VLOOKUP(C15,'Council Data'!$A$4:$AB$175,26,FALSE))</f>
        <v/>
      </c>
      <c r="AL15" s="47"/>
      <c r="AM15" s="47"/>
      <c r="AN15" s="47"/>
    </row>
    <row r="16" spans="1:40">
      <c r="A16" s="47"/>
      <c r="B16" s="47"/>
      <c r="C16" s="47"/>
      <c r="D16" s="47"/>
      <c r="E16" s="47"/>
      <c r="F16" s="47"/>
      <c r="G16" s="47"/>
      <c r="H16" s="64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>
      <c r="A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>
      <c r="A22" s="47"/>
    </row>
  </sheetData>
  <sheetProtection algorithmName="SHA-512" hashValue="DDGQZ922q78cQBbrpsrSFvYvSKULk8fGyo9OoVfBWYZ+3uepntKBUdsHYxzZay1nDGIL77Q5yGI5aBnPHHpwzw==" saltValue="vvYOju6GSqkkqGUciyDs/A==" spinCount="100000" sheet="1" objects="1" scenarios="1"/>
  <mergeCells count="5">
    <mergeCell ref="F5:I5"/>
    <mergeCell ref="L5:AC5"/>
    <mergeCell ref="AF5:AJ5"/>
    <mergeCell ref="J5:K5"/>
    <mergeCell ref="R6:Z6"/>
  </mergeCells>
  <conditionalFormatting sqref="C8:Q8 P8:P9 I9:Q12 C9:G15 H9:H16 I13:AJ15">
    <cfRule type="cellIs" dxfId="83" priority="31" operator="equal">
      <formula>""</formula>
    </cfRule>
  </conditionalFormatting>
  <conditionalFormatting sqref="J8:J15">
    <cfRule type="cellIs" dxfId="82" priority="41" operator="greaterThanOrEqual">
      <formula>2</formula>
    </cfRule>
  </conditionalFormatting>
  <conditionalFormatting sqref="L8:L15">
    <cfRule type="cellIs" dxfId="81" priority="54" operator="equal">
      <formula>"NO"</formula>
    </cfRule>
    <cfRule type="cellIs" dxfId="80" priority="55" operator="equal">
      <formula>"YES"</formula>
    </cfRule>
  </conditionalFormatting>
  <conditionalFormatting sqref="N8:N15">
    <cfRule type="cellIs" dxfId="79" priority="52" operator="equal">
      <formula>"NO"</formula>
    </cfRule>
    <cfRule type="cellIs" dxfId="78" priority="53" operator="equal">
      <formula>"YES"</formula>
    </cfRule>
  </conditionalFormatting>
  <conditionalFormatting sqref="P8:P15">
    <cfRule type="cellIs" dxfId="77" priority="50" operator="equal">
      <formula>"NO"</formula>
    </cfRule>
    <cfRule type="cellIs" dxfId="76" priority="51" operator="equal">
      <formula>"YES"</formula>
    </cfRule>
  </conditionalFormatting>
  <conditionalFormatting sqref="R8:R12">
    <cfRule type="cellIs" dxfId="75" priority="13" operator="equal">
      <formula>"NO RECORD"</formula>
    </cfRule>
    <cfRule type="cellIs" dxfId="74" priority="15" operator="equal">
      <formula>"NOT COMPLIANT"</formula>
    </cfRule>
    <cfRule type="cellIs" dxfId="73" priority="16" operator="equal">
      <formula>"COMPLIANT"</formula>
    </cfRule>
  </conditionalFormatting>
  <conditionalFormatting sqref="R8:AJ12">
    <cfRule type="cellIs" dxfId="72" priority="2" operator="equal">
      <formula>""</formula>
    </cfRule>
  </conditionalFormatting>
  <conditionalFormatting sqref="T8:T12">
    <cfRule type="cellIs" dxfId="71" priority="9" operator="equal">
      <formula>"NO RECORD"</formula>
    </cfRule>
    <cfRule type="cellIs" dxfId="70" priority="11" operator="equal">
      <formula>"NOT COMPLIANT"</formula>
    </cfRule>
    <cfRule type="cellIs" dxfId="69" priority="12" operator="equal">
      <formula>"COMPLIANT"</formula>
    </cfRule>
  </conditionalFormatting>
  <conditionalFormatting sqref="V8:V12">
    <cfRule type="cellIs" dxfId="68" priority="5" operator="equal">
      <formula>"NO RECORD"</formula>
    </cfRule>
    <cfRule type="cellIs" dxfId="67" priority="7" operator="equal">
      <formula>"NOT COMPLIANT"</formula>
    </cfRule>
    <cfRule type="cellIs" dxfId="66" priority="8" operator="equal">
      <formula>"COMPLIANT"</formula>
    </cfRule>
  </conditionalFormatting>
  <conditionalFormatting sqref="X8:X12">
    <cfRule type="cellIs" dxfId="65" priority="1" operator="equal">
      <formula>"NO RECORD"</formula>
    </cfRule>
    <cfRule type="cellIs" dxfId="64" priority="3" operator="equal">
      <formula>"NOT COMPLIANT"</formula>
    </cfRule>
    <cfRule type="cellIs" dxfId="63" priority="4" operator="equal">
      <formula>"COMPLIANT"</formula>
    </cfRule>
  </conditionalFormatting>
  <conditionalFormatting sqref="Z8:Z15">
    <cfRule type="cellIs" dxfId="62" priority="48" operator="equal">
      <formula>"NOT COMPLIANT"</formula>
    </cfRule>
    <cfRule type="cellIs" dxfId="61" priority="49" operator="equal">
      <formula>"COMPLIANT"</formula>
    </cfRule>
  </conditionalFormatting>
  <conditionalFormatting sqref="AB8:AF15">
    <cfRule type="cellIs" dxfId="60" priority="26" operator="equal">
      <formula>"NO"</formula>
    </cfRule>
    <cfRule type="cellIs" dxfId="59" priority="27" operator="equal">
      <formula>"YES"</formula>
    </cfRule>
  </conditionalFormatting>
  <conditionalFormatting sqref="AH8:AH15">
    <cfRule type="cellIs" dxfId="58" priority="44" operator="equal">
      <formula>"NO"</formula>
    </cfRule>
    <cfRule type="cellIs" dxfId="57" priority="45" operator="equal">
      <formula>"YES"</formula>
    </cfRule>
  </conditionalFormatting>
  <conditionalFormatting sqref="AJ8:AJ15">
    <cfRule type="cellIs" dxfId="56" priority="35" operator="equal">
      <formula>"NO"</formula>
    </cfRule>
    <cfRule type="cellIs" dxfId="55" priority="36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1"/>
  <sheetViews>
    <sheetView topLeftCell="A154" workbookViewId="0">
      <selection activeCell="F169" sqref="F169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7778</v>
      </c>
    </row>
    <row r="77" spans="1:1">
      <c r="A77" s="33">
        <v>7779</v>
      </c>
    </row>
    <row r="78" spans="1:1">
      <c r="A78" s="33">
        <v>7825</v>
      </c>
    </row>
    <row r="79" spans="1:1">
      <c r="A79" s="33">
        <v>7887</v>
      </c>
    </row>
    <row r="80" spans="1:1">
      <c r="A80" s="33">
        <v>7954</v>
      </c>
    </row>
    <row r="81" spans="1:1">
      <c r="A81" s="33">
        <v>7966</v>
      </c>
    </row>
    <row r="82" spans="1:1">
      <c r="A82" s="33">
        <v>7988</v>
      </c>
    </row>
    <row r="83" spans="1:1">
      <c r="A83" s="33">
        <v>8010</v>
      </c>
    </row>
    <row r="84" spans="1:1">
      <c r="A84" s="33">
        <v>8469</v>
      </c>
    </row>
    <row r="85" spans="1:1">
      <c r="A85" s="33">
        <v>8579</v>
      </c>
    </row>
    <row r="86" spans="1:1">
      <c r="A86" s="33">
        <v>8590</v>
      </c>
    </row>
    <row r="87" spans="1:1">
      <c r="A87" s="33">
        <v>8625</v>
      </c>
    </row>
    <row r="88" spans="1:1">
      <c r="A88" s="33">
        <v>8889</v>
      </c>
    </row>
    <row r="89" spans="1:1">
      <c r="A89" s="33">
        <v>8986</v>
      </c>
    </row>
    <row r="90" spans="1:1">
      <c r="A90" s="33">
        <v>9264</v>
      </c>
    </row>
    <row r="91" spans="1:1">
      <c r="A91" s="33">
        <v>9518</v>
      </c>
    </row>
    <row r="92" spans="1:1">
      <c r="A92" s="33">
        <v>9562</v>
      </c>
    </row>
    <row r="93" spans="1:1">
      <c r="A93" s="33">
        <v>9563</v>
      </c>
    </row>
    <row r="94" spans="1:1">
      <c r="A94" s="33">
        <v>9704</v>
      </c>
    </row>
    <row r="95" spans="1:1">
      <c r="A95" s="33">
        <v>9771</v>
      </c>
    </row>
    <row r="96" spans="1:1">
      <c r="A96" s="33">
        <v>9898</v>
      </c>
    </row>
    <row r="97" spans="1:1">
      <c r="A97" s="33">
        <v>9918</v>
      </c>
    </row>
    <row r="98" spans="1:1">
      <c r="A98" s="33">
        <v>9939</v>
      </c>
    </row>
    <row r="99" spans="1:1">
      <c r="A99" s="33">
        <v>10000</v>
      </c>
    </row>
    <row r="100" spans="1:1">
      <c r="A100" s="33">
        <v>10047</v>
      </c>
    </row>
    <row r="101" spans="1:1">
      <c r="A101" s="33">
        <v>10108</v>
      </c>
    </row>
    <row r="102" spans="1:1">
      <c r="A102" s="33">
        <v>10155</v>
      </c>
    </row>
    <row r="103" spans="1:1">
      <c r="A103" s="33">
        <v>10160</v>
      </c>
    </row>
    <row r="104" spans="1:1">
      <c r="A104" s="33">
        <v>10163</v>
      </c>
    </row>
    <row r="105" spans="1:1">
      <c r="A105" s="33">
        <v>10184</v>
      </c>
    </row>
    <row r="106" spans="1:1">
      <c r="A106" s="33">
        <v>10285</v>
      </c>
    </row>
    <row r="107" spans="1:1">
      <c r="A107" s="33">
        <v>10305</v>
      </c>
    </row>
    <row r="108" spans="1:1">
      <c r="A108" s="33">
        <v>10335</v>
      </c>
    </row>
    <row r="109" spans="1:1">
      <c r="A109" s="33">
        <v>10386</v>
      </c>
    </row>
    <row r="110" spans="1:1">
      <c r="A110" s="33">
        <v>10387</v>
      </c>
    </row>
    <row r="111" spans="1:1">
      <c r="A111" s="33">
        <v>10406</v>
      </c>
    </row>
    <row r="112" spans="1:1">
      <c r="A112" s="33">
        <v>10412</v>
      </c>
    </row>
    <row r="113" spans="1:1">
      <c r="A113" s="33">
        <v>10506</v>
      </c>
    </row>
    <row r="114" spans="1:1">
      <c r="A114" s="33">
        <v>10510</v>
      </c>
    </row>
    <row r="115" spans="1:1">
      <c r="A115" s="33">
        <v>10592</v>
      </c>
    </row>
    <row r="116" spans="1:1">
      <c r="A116" s="33">
        <v>10607</v>
      </c>
    </row>
    <row r="117" spans="1:1">
      <c r="A117" s="33">
        <v>10795</v>
      </c>
    </row>
    <row r="118" spans="1:1">
      <c r="A118" s="33">
        <v>10815</v>
      </c>
    </row>
    <row r="119" spans="1:1">
      <c r="A119" s="33">
        <v>10894</v>
      </c>
    </row>
    <row r="120" spans="1:1">
      <c r="A120" s="33">
        <v>10895</v>
      </c>
    </row>
    <row r="121" spans="1:1">
      <c r="A121" s="33">
        <v>10909</v>
      </c>
    </row>
    <row r="122" spans="1:1">
      <c r="A122" s="33">
        <v>10913</v>
      </c>
    </row>
    <row r="123" spans="1:1">
      <c r="A123" s="33">
        <v>10923</v>
      </c>
    </row>
    <row r="124" spans="1:1">
      <c r="A124" s="33">
        <v>10965</v>
      </c>
    </row>
    <row r="125" spans="1:1">
      <c r="A125" s="33">
        <v>11001</v>
      </c>
    </row>
    <row r="126" spans="1:1">
      <c r="A126" s="33">
        <v>11054</v>
      </c>
    </row>
    <row r="127" spans="1:1">
      <c r="A127" s="33">
        <v>11280</v>
      </c>
    </row>
    <row r="128" spans="1:1">
      <c r="A128" s="33">
        <v>11312</v>
      </c>
    </row>
    <row r="129" spans="1:1">
      <c r="A129" s="33">
        <v>11363</v>
      </c>
    </row>
    <row r="130" spans="1:1">
      <c r="A130" s="33">
        <v>11364</v>
      </c>
    </row>
    <row r="131" spans="1:1">
      <c r="A131" s="33">
        <v>11600</v>
      </c>
    </row>
    <row r="132" spans="1:1">
      <c r="A132" s="33">
        <v>11652</v>
      </c>
    </row>
    <row r="133" spans="1:1">
      <c r="A133" s="33">
        <v>11674</v>
      </c>
    </row>
    <row r="134" spans="1:1">
      <c r="A134" s="33">
        <v>11700</v>
      </c>
    </row>
    <row r="135" spans="1:1">
      <c r="A135" s="33">
        <v>11737</v>
      </c>
    </row>
    <row r="136" spans="1:1">
      <c r="A136" s="33">
        <v>11800</v>
      </c>
    </row>
    <row r="137" spans="1:1">
      <c r="A137" s="33">
        <v>11810</v>
      </c>
    </row>
    <row r="138" spans="1:1">
      <c r="A138" s="33">
        <v>11822</v>
      </c>
    </row>
    <row r="139" spans="1:1">
      <c r="A139" s="33">
        <v>11823</v>
      </c>
    </row>
    <row r="140" spans="1:1">
      <c r="A140" s="33">
        <v>11824</v>
      </c>
    </row>
    <row r="141" spans="1:1">
      <c r="A141" s="33">
        <v>11879</v>
      </c>
    </row>
    <row r="142" spans="1:1">
      <c r="A142" s="33">
        <v>12086</v>
      </c>
    </row>
    <row r="143" spans="1:1">
      <c r="A143" s="33">
        <v>12132</v>
      </c>
    </row>
    <row r="144" spans="1:1">
      <c r="A144" s="33">
        <v>12200</v>
      </c>
    </row>
    <row r="145" spans="1:1">
      <c r="A145" s="33">
        <v>12517</v>
      </c>
    </row>
    <row r="146" spans="1:1">
      <c r="A146" s="33">
        <v>12530</v>
      </c>
    </row>
    <row r="147" spans="1:1">
      <c r="A147" s="33">
        <v>12557</v>
      </c>
    </row>
    <row r="148" spans="1:1">
      <c r="A148" s="33">
        <v>12687</v>
      </c>
    </row>
    <row r="149" spans="1:1">
      <c r="A149" s="33">
        <v>13015</v>
      </c>
    </row>
    <row r="150" spans="1:1">
      <c r="A150" s="33">
        <v>13080</v>
      </c>
    </row>
    <row r="151" spans="1:1">
      <c r="A151" s="33">
        <v>13496</v>
      </c>
    </row>
    <row r="152" spans="1:1">
      <c r="A152" s="33">
        <v>13576</v>
      </c>
    </row>
    <row r="153" spans="1:1">
      <c r="A153" s="33">
        <v>13584</v>
      </c>
    </row>
    <row r="154" spans="1:1">
      <c r="A154" s="33">
        <v>13956</v>
      </c>
    </row>
    <row r="155" spans="1:1">
      <c r="A155" s="33">
        <v>14070</v>
      </c>
    </row>
    <row r="156" spans="1:1">
      <c r="A156" s="33">
        <v>14077</v>
      </c>
    </row>
    <row r="157" spans="1:1">
      <c r="A157" s="33">
        <v>14320</v>
      </c>
    </row>
    <row r="158" spans="1:1">
      <c r="A158" s="33">
        <v>14403</v>
      </c>
    </row>
    <row r="159" spans="1:1">
      <c r="A159" s="33">
        <v>14423</v>
      </c>
    </row>
    <row r="160" spans="1:1">
      <c r="A160" s="33">
        <v>14431</v>
      </c>
    </row>
    <row r="161" spans="1:1">
      <c r="A161" s="33">
        <v>14470</v>
      </c>
    </row>
    <row r="162" spans="1:1">
      <c r="A162" s="33">
        <v>14508</v>
      </c>
    </row>
    <row r="163" spans="1:1">
      <c r="A163" s="33">
        <v>14685</v>
      </c>
    </row>
    <row r="164" spans="1:1">
      <c r="A164" s="33">
        <v>14914</v>
      </c>
    </row>
    <row r="165" spans="1:1">
      <c r="A165" s="33">
        <v>15101</v>
      </c>
    </row>
    <row r="166" spans="1:1">
      <c r="A166" s="33">
        <v>15407</v>
      </c>
    </row>
    <row r="167" spans="1:1">
      <c r="A167" s="33">
        <v>15647</v>
      </c>
    </row>
    <row r="168" spans="1:1">
      <c r="A168" s="33">
        <v>15869</v>
      </c>
    </row>
    <row r="169" spans="1:1">
      <c r="A169" s="33">
        <v>15944</v>
      </c>
    </row>
    <row r="170" spans="1:1">
      <c r="A170" s="33">
        <v>16680</v>
      </c>
    </row>
    <row r="171" spans="1:1">
      <c r="A171" s="33">
        <v>16878</v>
      </c>
    </row>
  </sheetData>
  <autoFilter ref="A1:A171" xr:uid="{510D706C-367F-4900-B52D-15BE8572F1A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5"/>
  <sheetViews>
    <sheetView zoomScale="70" zoomScaleNormal="70" workbookViewId="0">
      <selection activeCell="AA12" sqref="AA12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9" max="9" width="10.33203125" customWidth="1"/>
    <col min="10" max="12" width="4" bestFit="1" customWidth="1"/>
    <col min="13" max="13" width="10.21875" customWidth="1"/>
    <col min="14" max="14" width="12.5546875" customWidth="1"/>
    <col min="15" max="15" width="13.44140625" customWidth="1"/>
    <col min="16" max="16" width="13" customWidth="1"/>
    <col min="17" max="18" width="12.77734375" customWidth="1"/>
    <col min="19" max="22" width="11.6640625" bestFit="1" customWidth="1"/>
    <col min="23" max="23" width="15.109375" bestFit="1" customWidth="1"/>
    <col min="25" max="25" width="10.33203125" customWidth="1"/>
    <col min="26" max="26" width="14.5546875" customWidth="1"/>
    <col min="27" max="27" width="14" customWidth="1"/>
    <col min="28" max="28" width="14.109375" customWidth="1"/>
  </cols>
  <sheetData>
    <row r="1" spans="1:28" ht="131.4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120" t="s">
        <v>26</v>
      </c>
      <c r="T1" s="121"/>
      <c r="U1" s="121"/>
      <c r="V1" s="121"/>
      <c r="W1" s="122"/>
      <c r="X1" s="9"/>
      <c r="Y1" s="3" t="s">
        <v>27</v>
      </c>
      <c r="Z1" s="3" t="s">
        <v>28</v>
      </c>
      <c r="AA1" s="3" t="s">
        <v>199</v>
      </c>
      <c r="AB1" s="10" t="s">
        <v>29</v>
      </c>
    </row>
    <row r="2" spans="1:28" ht="16.2" thickBot="1">
      <c r="A2" s="123">
        <v>44929</v>
      </c>
      <c r="B2" s="124"/>
      <c r="C2" s="124"/>
      <c r="D2" s="124"/>
      <c r="E2" s="124"/>
      <c r="F2" s="124"/>
      <c r="G2" s="124"/>
      <c r="H2" s="11"/>
      <c r="I2" s="12"/>
      <c r="J2" s="13"/>
      <c r="K2" s="13"/>
      <c r="L2" s="13"/>
      <c r="M2" s="14"/>
      <c r="N2" s="125" t="s">
        <v>30</v>
      </c>
      <c r="O2" s="126"/>
      <c r="P2" s="126"/>
      <c r="Q2" s="126"/>
      <c r="R2" s="126"/>
      <c r="S2" s="126"/>
      <c r="T2" s="126"/>
      <c r="U2" s="126"/>
      <c r="V2" s="126"/>
      <c r="W2" s="127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223</v>
      </c>
      <c r="O3" s="73" t="s">
        <v>224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200</v>
      </c>
      <c r="AB3" s="32" t="s">
        <v>41</v>
      </c>
    </row>
    <row r="4" spans="1:28" ht="26.4">
      <c r="A4" s="96">
        <v>5287</v>
      </c>
      <c r="B4" s="71" t="s">
        <v>42</v>
      </c>
      <c r="C4" s="71" t="s">
        <v>43</v>
      </c>
      <c r="D4" s="71" t="s">
        <v>44</v>
      </c>
      <c r="E4" s="34">
        <v>1</v>
      </c>
      <c r="F4" s="35" t="s">
        <v>45</v>
      </c>
      <c r="G4" s="72" t="s">
        <v>46</v>
      </c>
      <c r="H4" s="46">
        <v>71</v>
      </c>
      <c r="I4" s="36">
        <v>5</v>
      </c>
      <c r="J4" s="37">
        <v>0</v>
      </c>
      <c r="K4" s="37">
        <v>0</v>
      </c>
      <c r="L4" s="37">
        <v>0</v>
      </c>
      <c r="M4" s="128">
        <v>0</v>
      </c>
      <c r="N4" s="40">
        <v>1</v>
      </c>
      <c r="O4" s="40">
        <v>1</v>
      </c>
      <c r="P4" s="129" t="s">
        <v>47</v>
      </c>
      <c r="Q4" s="129" t="s">
        <v>51</v>
      </c>
      <c r="R4" s="130" t="s">
        <v>47</v>
      </c>
      <c r="S4" s="40" t="s">
        <v>48</v>
      </c>
      <c r="T4" s="40" t="s">
        <v>52</v>
      </c>
      <c r="U4" s="40" t="s">
        <v>49</v>
      </c>
      <c r="V4" s="40" t="s">
        <v>49</v>
      </c>
      <c r="W4" s="40" t="s">
        <v>50</v>
      </c>
      <c r="X4" s="41"/>
      <c r="Y4" s="129" t="s">
        <v>51</v>
      </c>
      <c r="Z4" s="129" t="s">
        <v>47</v>
      </c>
      <c r="AA4" s="129" t="s">
        <v>47</v>
      </c>
      <c r="AB4" s="131">
        <v>1</v>
      </c>
    </row>
    <row r="5" spans="1:28" ht="26.4">
      <c r="A5" s="96">
        <v>6268</v>
      </c>
      <c r="B5" s="71" t="s">
        <v>42</v>
      </c>
      <c r="C5" s="71" t="s">
        <v>43</v>
      </c>
      <c r="D5" s="71" t="s">
        <v>44</v>
      </c>
      <c r="E5" s="34">
        <v>1</v>
      </c>
      <c r="F5" s="35" t="s">
        <v>45</v>
      </c>
      <c r="G5" s="72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128">
        <v>0</v>
      </c>
      <c r="N5" s="40">
        <v>0</v>
      </c>
      <c r="O5" s="40">
        <v>0</v>
      </c>
      <c r="P5" s="129" t="s">
        <v>47</v>
      </c>
      <c r="Q5" s="129" t="s">
        <v>51</v>
      </c>
      <c r="R5" s="130" t="s">
        <v>47</v>
      </c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129" t="s">
        <v>47</v>
      </c>
      <c r="Z5" s="129" t="s">
        <v>51</v>
      </c>
      <c r="AA5" s="129" t="s">
        <v>47</v>
      </c>
      <c r="AB5" s="131">
        <v>1</v>
      </c>
    </row>
    <row r="6" spans="1:28" ht="26.4">
      <c r="A6" s="96">
        <v>13956</v>
      </c>
      <c r="B6" s="71" t="s">
        <v>42</v>
      </c>
      <c r="C6" s="71" t="s">
        <v>43</v>
      </c>
      <c r="D6" s="71" t="s">
        <v>44</v>
      </c>
      <c r="E6" s="34">
        <v>1</v>
      </c>
      <c r="F6" s="35" t="s">
        <v>45</v>
      </c>
      <c r="G6" s="72" t="s">
        <v>46</v>
      </c>
      <c r="H6" s="46">
        <v>123</v>
      </c>
      <c r="I6" s="36">
        <v>7</v>
      </c>
      <c r="J6" s="37">
        <v>6</v>
      </c>
      <c r="K6" s="37">
        <v>0</v>
      </c>
      <c r="L6" s="37">
        <v>6</v>
      </c>
      <c r="M6" s="128">
        <v>0.8571428571428571</v>
      </c>
      <c r="N6" s="40">
        <v>2</v>
      </c>
      <c r="O6" s="40">
        <v>24</v>
      </c>
      <c r="P6" s="129" t="s">
        <v>51</v>
      </c>
      <c r="Q6" s="129" t="s">
        <v>51</v>
      </c>
      <c r="R6" s="130" t="s">
        <v>47</v>
      </c>
      <c r="S6" s="40" t="s">
        <v>48</v>
      </c>
      <c r="T6" s="40" t="s">
        <v>48</v>
      </c>
      <c r="U6" s="40" t="s">
        <v>48</v>
      </c>
      <c r="V6" s="40" t="s">
        <v>48</v>
      </c>
      <c r="W6" s="40" t="s">
        <v>53</v>
      </c>
      <c r="X6" s="41"/>
      <c r="Y6" s="129" t="s">
        <v>51</v>
      </c>
      <c r="Z6" s="129" t="s">
        <v>51</v>
      </c>
      <c r="AA6" s="129" t="s">
        <v>51</v>
      </c>
      <c r="AB6" s="131">
        <v>1</v>
      </c>
    </row>
    <row r="7" spans="1:28" ht="26.4">
      <c r="A7" s="96">
        <v>5045</v>
      </c>
      <c r="B7" s="71" t="s">
        <v>42</v>
      </c>
      <c r="C7" s="71" t="s">
        <v>43</v>
      </c>
      <c r="D7" s="71" t="s">
        <v>44</v>
      </c>
      <c r="E7" s="34">
        <v>2</v>
      </c>
      <c r="F7" s="35" t="s">
        <v>228</v>
      </c>
      <c r="G7" s="72" t="s">
        <v>46</v>
      </c>
      <c r="H7" s="46">
        <v>123</v>
      </c>
      <c r="I7" s="36">
        <v>7</v>
      </c>
      <c r="J7" s="37">
        <v>5</v>
      </c>
      <c r="K7" s="37">
        <v>0</v>
      </c>
      <c r="L7" s="37">
        <v>5</v>
      </c>
      <c r="M7" s="128">
        <v>0.7142857142857143</v>
      </c>
      <c r="N7" s="40">
        <v>0</v>
      </c>
      <c r="O7" s="40">
        <v>0</v>
      </c>
      <c r="P7" s="129" t="s">
        <v>47</v>
      </c>
      <c r="Q7" s="129" t="s">
        <v>51</v>
      </c>
      <c r="R7" s="130" t="s">
        <v>47</v>
      </c>
      <c r="S7" s="40" t="s">
        <v>48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129" t="s">
        <v>51</v>
      </c>
      <c r="Z7" s="129" t="s">
        <v>47</v>
      </c>
      <c r="AA7" s="129" t="s">
        <v>51</v>
      </c>
      <c r="AB7" s="131">
        <v>1</v>
      </c>
    </row>
    <row r="8" spans="1:28" ht="26.4">
      <c r="A8" s="96">
        <v>10108</v>
      </c>
      <c r="B8" s="71" t="s">
        <v>42</v>
      </c>
      <c r="C8" s="71" t="s">
        <v>43</v>
      </c>
      <c r="D8" s="71" t="s">
        <v>44</v>
      </c>
      <c r="E8" s="34">
        <v>2</v>
      </c>
      <c r="F8" s="35" t="s">
        <v>228</v>
      </c>
      <c r="G8" s="72" t="s">
        <v>46</v>
      </c>
      <c r="H8" s="46">
        <v>285</v>
      </c>
      <c r="I8" s="36">
        <v>15</v>
      </c>
      <c r="J8" s="37">
        <v>7</v>
      </c>
      <c r="K8" s="37">
        <v>0</v>
      </c>
      <c r="L8" s="37">
        <v>7</v>
      </c>
      <c r="M8" s="128">
        <v>0.46666666666666667</v>
      </c>
      <c r="N8" s="40">
        <v>3</v>
      </c>
      <c r="O8" s="40">
        <v>16</v>
      </c>
      <c r="P8" s="129" t="s">
        <v>51</v>
      </c>
      <c r="Q8" s="129" t="s">
        <v>51</v>
      </c>
      <c r="R8" s="130" t="s">
        <v>47</v>
      </c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129" t="s">
        <v>51</v>
      </c>
      <c r="Z8" s="129" t="s">
        <v>51</v>
      </c>
      <c r="AA8" s="129" t="s">
        <v>51</v>
      </c>
      <c r="AB8" s="131">
        <v>1</v>
      </c>
    </row>
    <row r="9" spans="1:28" ht="26.4">
      <c r="A9" s="96">
        <v>10909</v>
      </c>
      <c r="B9" s="71" t="s">
        <v>42</v>
      </c>
      <c r="C9" s="71" t="s">
        <v>43</v>
      </c>
      <c r="D9" s="71" t="s">
        <v>44</v>
      </c>
      <c r="E9" s="34">
        <v>2</v>
      </c>
      <c r="F9" s="35" t="s">
        <v>228</v>
      </c>
      <c r="G9" s="72" t="s">
        <v>46</v>
      </c>
      <c r="H9" s="46">
        <v>610</v>
      </c>
      <c r="I9" s="36">
        <v>15</v>
      </c>
      <c r="J9" s="37">
        <v>15</v>
      </c>
      <c r="K9" s="37">
        <v>0</v>
      </c>
      <c r="L9" s="37">
        <v>15</v>
      </c>
      <c r="M9" s="128">
        <v>1</v>
      </c>
      <c r="N9" s="40">
        <v>0</v>
      </c>
      <c r="O9" s="40">
        <v>0</v>
      </c>
      <c r="P9" s="129" t="s">
        <v>51</v>
      </c>
      <c r="Q9" s="129" t="s">
        <v>51</v>
      </c>
      <c r="R9" s="130" t="s">
        <v>47</v>
      </c>
      <c r="S9" s="40" t="s">
        <v>48</v>
      </c>
      <c r="T9" s="40" t="s">
        <v>48</v>
      </c>
      <c r="U9" s="40" t="s">
        <v>48</v>
      </c>
      <c r="V9" s="40" t="s">
        <v>52</v>
      </c>
      <c r="W9" s="40" t="s">
        <v>50</v>
      </c>
      <c r="X9" s="42"/>
      <c r="Y9" s="129" t="s">
        <v>51</v>
      </c>
      <c r="Z9" s="129" t="s">
        <v>51</v>
      </c>
      <c r="AA9" s="129" t="s">
        <v>51</v>
      </c>
      <c r="AB9" s="131">
        <v>1</v>
      </c>
    </row>
    <row r="10" spans="1:28" ht="26.4">
      <c r="A10" s="96">
        <v>11700</v>
      </c>
      <c r="B10" s="71" t="s">
        <v>42</v>
      </c>
      <c r="C10" s="71" t="s">
        <v>43</v>
      </c>
      <c r="D10" s="71" t="s">
        <v>44</v>
      </c>
      <c r="E10" s="34">
        <v>2</v>
      </c>
      <c r="F10" s="35" t="s">
        <v>228</v>
      </c>
      <c r="G10" s="72" t="s">
        <v>46</v>
      </c>
      <c r="H10" s="46">
        <v>279</v>
      </c>
      <c r="I10" s="36">
        <v>15</v>
      </c>
      <c r="J10" s="37">
        <v>0</v>
      </c>
      <c r="K10" s="37">
        <v>0</v>
      </c>
      <c r="L10" s="37">
        <v>0</v>
      </c>
      <c r="M10" s="128">
        <v>0</v>
      </c>
      <c r="N10" s="40">
        <v>1</v>
      </c>
      <c r="O10" s="40">
        <v>14</v>
      </c>
      <c r="P10" s="129" t="s">
        <v>47</v>
      </c>
      <c r="Q10" s="129" t="s">
        <v>51</v>
      </c>
      <c r="R10" s="130" t="s">
        <v>47</v>
      </c>
      <c r="S10" s="40" t="s">
        <v>48</v>
      </c>
      <c r="T10" s="40" t="s">
        <v>48</v>
      </c>
      <c r="U10" s="40" t="s">
        <v>48</v>
      </c>
      <c r="V10" s="40" t="s">
        <v>48</v>
      </c>
      <c r="W10" s="40" t="s">
        <v>53</v>
      </c>
      <c r="X10" s="41"/>
      <c r="Y10" s="129" t="s">
        <v>51</v>
      </c>
      <c r="Z10" s="129" t="s">
        <v>51</v>
      </c>
      <c r="AA10" s="129" t="s">
        <v>51</v>
      </c>
      <c r="AB10" s="131">
        <v>1</v>
      </c>
    </row>
    <row r="11" spans="1:28" ht="26.4">
      <c r="A11" s="96">
        <v>9771</v>
      </c>
      <c r="B11" s="71" t="s">
        <v>42</v>
      </c>
      <c r="C11" s="71" t="s">
        <v>43</v>
      </c>
      <c r="D11" s="71" t="s">
        <v>44</v>
      </c>
      <c r="E11" s="34">
        <v>3</v>
      </c>
      <c r="F11" s="35" t="s">
        <v>212</v>
      </c>
      <c r="G11" s="72" t="s">
        <v>46</v>
      </c>
      <c r="H11" s="46">
        <v>153</v>
      </c>
      <c r="I11" s="36">
        <v>9</v>
      </c>
      <c r="J11" s="37">
        <v>9</v>
      </c>
      <c r="K11" s="37">
        <v>0</v>
      </c>
      <c r="L11" s="37">
        <v>9</v>
      </c>
      <c r="M11" s="128">
        <v>1</v>
      </c>
      <c r="N11" s="40">
        <v>5</v>
      </c>
      <c r="O11" s="40">
        <v>24</v>
      </c>
      <c r="P11" s="129" t="s">
        <v>51</v>
      </c>
      <c r="Q11" s="129" t="s">
        <v>51</v>
      </c>
      <c r="R11" s="130" t="s">
        <v>238</v>
      </c>
      <c r="S11" s="40" t="s">
        <v>48</v>
      </c>
      <c r="T11" s="40" t="s">
        <v>48</v>
      </c>
      <c r="U11" s="40" t="s">
        <v>48</v>
      </c>
      <c r="V11" s="40" t="s">
        <v>48</v>
      </c>
      <c r="W11" s="40" t="s">
        <v>53</v>
      </c>
      <c r="X11" s="41"/>
      <c r="Y11" s="129" t="s">
        <v>51</v>
      </c>
      <c r="Z11" s="129" t="s">
        <v>51</v>
      </c>
      <c r="AA11" s="129" t="s">
        <v>51</v>
      </c>
      <c r="AB11" s="131">
        <v>1</v>
      </c>
    </row>
    <row r="12" spans="1:28" ht="26.4">
      <c r="A12" s="96">
        <v>9918</v>
      </c>
      <c r="B12" s="71" t="s">
        <v>42</v>
      </c>
      <c r="C12" s="71" t="s">
        <v>43</v>
      </c>
      <c r="D12" s="71" t="s">
        <v>44</v>
      </c>
      <c r="E12" s="34">
        <v>3</v>
      </c>
      <c r="F12" s="35" t="s">
        <v>212</v>
      </c>
      <c r="G12" s="72" t="s">
        <v>46</v>
      </c>
      <c r="H12" s="46">
        <v>100</v>
      </c>
      <c r="I12" s="36">
        <v>6</v>
      </c>
      <c r="J12" s="37">
        <v>0</v>
      </c>
      <c r="K12" s="37">
        <v>0</v>
      </c>
      <c r="L12" s="37">
        <v>0</v>
      </c>
      <c r="M12" s="128">
        <v>0</v>
      </c>
      <c r="N12" s="40">
        <v>0</v>
      </c>
      <c r="O12" s="40">
        <v>0</v>
      </c>
      <c r="P12" s="129" t="s">
        <v>51</v>
      </c>
      <c r="Q12" s="129" t="s">
        <v>47</v>
      </c>
      <c r="R12" s="130" t="s">
        <v>47</v>
      </c>
      <c r="S12" s="40" t="s">
        <v>48</v>
      </c>
      <c r="T12" s="40" t="s">
        <v>52</v>
      </c>
      <c r="U12" s="40" t="s">
        <v>49</v>
      </c>
      <c r="V12" s="40" t="s">
        <v>49</v>
      </c>
      <c r="W12" s="40" t="s">
        <v>50</v>
      </c>
      <c r="X12" s="42"/>
      <c r="Y12" s="129" t="s">
        <v>51</v>
      </c>
      <c r="Z12" s="129" t="s">
        <v>51</v>
      </c>
      <c r="AA12" s="129" t="s">
        <v>47</v>
      </c>
      <c r="AB12" s="131">
        <v>1</v>
      </c>
    </row>
    <row r="13" spans="1:28" ht="26.4">
      <c r="A13" s="96">
        <v>10895</v>
      </c>
      <c r="B13" s="71" t="s">
        <v>42</v>
      </c>
      <c r="C13" s="71" t="s">
        <v>43</v>
      </c>
      <c r="D13" s="71" t="s">
        <v>44</v>
      </c>
      <c r="E13" s="34">
        <v>3</v>
      </c>
      <c r="F13" s="35" t="s">
        <v>212</v>
      </c>
      <c r="G13" s="72" t="s">
        <v>46</v>
      </c>
      <c r="H13" s="46">
        <v>150</v>
      </c>
      <c r="I13" s="36">
        <v>9</v>
      </c>
      <c r="J13" s="37">
        <v>5</v>
      </c>
      <c r="K13" s="37">
        <v>0</v>
      </c>
      <c r="L13" s="37">
        <v>5</v>
      </c>
      <c r="M13" s="128">
        <v>0.55555555555555558</v>
      </c>
      <c r="N13" s="40">
        <v>3</v>
      </c>
      <c r="O13" s="40">
        <v>4</v>
      </c>
      <c r="P13" s="129" t="s">
        <v>51</v>
      </c>
      <c r="Q13" s="129" t="s">
        <v>51</v>
      </c>
      <c r="R13" s="130" t="s">
        <v>238</v>
      </c>
      <c r="S13" s="40" t="s">
        <v>48</v>
      </c>
      <c r="T13" s="40" t="s">
        <v>48</v>
      </c>
      <c r="U13" s="40" t="s">
        <v>48</v>
      </c>
      <c r="V13" s="40" t="s">
        <v>48</v>
      </c>
      <c r="W13" s="40" t="s">
        <v>53</v>
      </c>
      <c r="X13" s="41"/>
      <c r="Y13" s="129" t="s">
        <v>51</v>
      </c>
      <c r="Z13" s="129" t="s">
        <v>51</v>
      </c>
      <c r="AA13" s="129" t="s">
        <v>51</v>
      </c>
      <c r="AB13" s="131">
        <v>1</v>
      </c>
    </row>
    <row r="14" spans="1:28" ht="26.4">
      <c r="A14" s="96">
        <v>11600</v>
      </c>
      <c r="B14" s="71" t="s">
        <v>42</v>
      </c>
      <c r="C14" s="71" t="s">
        <v>43</v>
      </c>
      <c r="D14" s="71" t="s">
        <v>44</v>
      </c>
      <c r="E14" s="34">
        <v>3</v>
      </c>
      <c r="F14" s="35" t="s">
        <v>212</v>
      </c>
      <c r="G14" s="72" t="s">
        <v>46</v>
      </c>
      <c r="H14" s="46">
        <v>59</v>
      </c>
      <c r="I14" s="36">
        <v>5</v>
      </c>
      <c r="J14" s="37">
        <v>0</v>
      </c>
      <c r="K14" s="37">
        <v>0</v>
      </c>
      <c r="L14" s="37">
        <v>0</v>
      </c>
      <c r="M14" s="128">
        <v>0</v>
      </c>
      <c r="N14" s="40">
        <v>0</v>
      </c>
      <c r="O14" s="40">
        <v>0</v>
      </c>
      <c r="P14" s="129" t="s">
        <v>51</v>
      </c>
      <c r="Q14" s="129" t="s">
        <v>51</v>
      </c>
      <c r="R14" s="130" t="s">
        <v>47</v>
      </c>
      <c r="S14" s="40" t="s">
        <v>48</v>
      </c>
      <c r="T14" s="40" t="s">
        <v>49</v>
      </c>
      <c r="U14" s="40" t="s">
        <v>49</v>
      </c>
      <c r="V14" s="40" t="s">
        <v>49</v>
      </c>
      <c r="W14" s="40" t="s">
        <v>50</v>
      </c>
      <c r="X14" s="41"/>
      <c r="Y14" s="129" t="s">
        <v>51</v>
      </c>
      <c r="Z14" s="129" t="s">
        <v>51</v>
      </c>
      <c r="AA14" s="129" t="s">
        <v>51</v>
      </c>
      <c r="AB14" s="131">
        <v>1</v>
      </c>
    </row>
    <row r="15" spans="1:28" ht="26.4">
      <c r="A15" s="96">
        <v>7740</v>
      </c>
      <c r="B15" s="71" t="s">
        <v>42</v>
      </c>
      <c r="C15" s="71" t="s">
        <v>43</v>
      </c>
      <c r="D15" s="71" t="s">
        <v>44</v>
      </c>
      <c r="E15" s="34">
        <v>4</v>
      </c>
      <c r="F15" s="35" t="s">
        <v>54</v>
      </c>
      <c r="G15" s="72" t="s">
        <v>46</v>
      </c>
      <c r="H15" s="46">
        <v>242</v>
      </c>
      <c r="I15" s="36">
        <v>14</v>
      </c>
      <c r="J15" s="37">
        <v>2</v>
      </c>
      <c r="K15" s="37">
        <v>0</v>
      </c>
      <c r="L15" s="37">
        <v>2</v>
      </c>
      <c r="M15" s="128">
        <v>0.14285714285714285</v>
      </c>
      <c r="N15" s="40">
        <v>1</v>
      </c>
      <c r="O15" s="40">
        <v>30</v>
      </c>
      <c r="P15" s="129" t="s">
        <v>51</v>
      </c>
      <c r="Q15" s="129" t="s">
        <v>51</v>
      </c>
      <c r="R15" s="130" t="s">
        <v>47</v>
      </c>
      <c r="S15" s="40" t="s">
        <v>48</v>
      </c>
      <c r="T15" s="40" t="s">
        <v>48</v>
      </c>
      <c r="U15" s="40" t="s">
        <v>48</v>
      </c>
      <c r="V15" s="40" t="s">
        <v>48</v>
      </c>
      <c r="W15" s="40" t="s">
        <v>53</v>
      </c>
      <c r="X15" s="42"/>
      <c r="Y15" s="129" t="s">
        <v>51</v>
      </c>
      <c r="Z15" s="129" t="s">
        <v>51</v>
      </c>
      <c r="AA15" s="129" t="s">
        <v>51</v>
      </c>
      <c r="AB15" s="131">
        <v>1</v>
      </c>
    </row>
    <row r="16" spans="1:28" ht="26.4">
      <c r="A16" s="96">
        <v>10047</v>
      </c>
      <c r="B16" s="71" t="s">
        <v>42</v>
      </c>
      <c r="C16" s="71" t="s">
        <v>43</v>
      </c>
      <c r="D16" s="71" t="s">
        <v>44</v>
      </c>
      <c r="E16" s="34">
        <v>4</v>
      </c>
      <c r="F16" s="35" t="s">
        <v>54</v>
      </c>
      <c r="G16" s="72" t="s">
        <v>55</v>
      </c>
      <c r="H16" s="46">
        <v>311</v>
      </c>
      <c r="I16" s="36">
        <v>15</v>
      </c>
      <c r="J16" s="37">
        <v>15</v>
      </c>
      <c r="K16" s="37">
        <v>0</v>
      </c>
      <c r="L16" s="37">
        <v>15</v>
      </c>
      <c r="M16" s="128">
        <v>1</v>
      </c>
      <c r="N16" s="40">
        <v>0</v>
      </c>
      <c r="O16" s="40">
        <v>0</v>
      </c>
      <c r="P16" s="129" t="s">
        <v>51</v>
      </c>
      <c r="Q16" s="129" t="s">
        <v>51</v>
      </c>
      <c r="R16" s="130" t="s">
        <v>238</v>
      </c>
      <c r="S16" s="40" t="s">
        <v>48</v>
      </c>
      <c r="T16" s="40" t="s">
        <v>48</v>
      </c>
      <c r="U16" s="40" t="s">
        <v>48</v>
      </c>
      <c r="V16" s="40" t="s">
        <v>48</v>
      </c>
      <c r="W16" s="40" t="s">
        <v>53</v>
      </c>
      <c r="X16" s="41"/>
      <c r="Y16" s="129" t="s">
        <v>51</v>
      </c>
      <c r="Z16" s="129" t="s">
        <v>51</v>
      </c>
      <c r="AA16" s="129" t="s">
        <v>51</v>
      </c>
      <c r="AB16" s="131">
        <v>1</v>
      </c>
    </row>
    <row r="17" spans="1:28" ht="26.4">
      <c r="A17" s="96">
        <v>10160</v>
      </c>
      <c r="B17" s="71" t="s">
        <v>42</v>
      </c>
      <c r="C17" s="71" t="s">
        <v>43</v>
      </c>
      <c r="D17" s="71" t="s">
        <v>44</v>
      </c>
      <c r="E17" s="34">
        <v>4</v>
      </c>
      <c r="F17" s="35" t="s">
        <v>54</v>
      </c>
      <c r="G17" s="72" t="s">
        <v>46</v>
      </c>
      <c r="H17" s="46">
        <v>330</v>
      </c>
      <c r="I17" s="36">
        <v>15</v>
      </c>
      <c r="J17" s="37">
        <v>11</v>
      </c>
      <c r="K17" s="37">
        <v>0</v>
      </c>
      <c r="L17" s="37">
        <v>11</v>
      </c>
      <c r="M17" s="128">
        <v>0.73333333333333328</v>
      </c>
      <c r="N17" s="40">
        <v>2</v>
      </c>
      <c r="O17" s="40">
        <v>6</v>
      </c>
      <c r="P17" s="129" t="s">
        <v>51</v>
      </c>
      <c r="Q17" s="129" t="s">
        <v>51</v>
      </c>
      <c r="R17" s="130" t="s">
        <v>47</v>
      </c>
      <c r="S17" s="40" t="s">
        <v>48</v>
      </c>
      <c r="T17" s="40" t="s">
        <v>48</v>
      </c>
      <c r="U17" s="40" t="s">
        <v>48</v>
      </c>
      <c r="V17" s="40" t="s">
        <v>48</v>
      </c>
      <c r="W17" s="40" t="s">
        <v>53</v>
      </c>
      <c r="X17" s="41"/>
      <c r="Y17" s="129" t="s">
        <v>51</v>
      </c>
      <c r="Z17" s="129" t="s">
        <v>51</v>
      </c>
      <c r="AA17" s="129" t="s">
        <v>51</v>
      </c>
      <c r="AB17" s="131">
        <v>1</v>
      </c>
    </row>
    <row r="18" spans="1:28" ht="26.4">
      <c r="A18" s="96">
        <v>10894</v>
      </c>
      <c r="B18" s="71" t="s">
        <v>42</v>
      </c>
      <c r="C18" s="71" t="s">
        <v>43</v>
      </c>
      <c r="D18" s="71" t="s">
        <v>44</v>
      </c>
      <c r="E18" s="34">
        <v>4</v>
      </c>
      <c r="F18" s="35" t="s">
        <v>54</v>
      </c>
      <c r="G18" s="72" t="s">
        <v>56</v>
      </c>
      <c r="H18" s="46">
        <v>108</v>
      </c>
      <c r="I18" s="36">
        <v>6</v>
      </c>
      <c r="J18" s="37">
        <v>3</v>
      </c>
      <c r="K18" s="37">
        <v>0</v>
      </c>
      <c r="L18" s="37">
        <v>3</v>
      </c>
      <c r="M18" s="128">
        <v>0.5</v>
      </c>
      <c r="N18" s="40">
        <v>0</v>
      </c>
      <c r="O18" s="40">
        <v>0</v>
      </c>
      <c r="P18" s="129" t="s">
        <v>51</v>
      </c>
      <c r="Q18" s="129" t="s">
        <v>51</v>
      </c>
      <c r="R18" s="130" t="s">
        <v>47</v>
      </c>
      <c r="S18" s="40" t="s">
        <v>48</v>
      </c>
      <c r="T18" s="40" t="s">
        <v>49</v>
      </c>
      <c r="U18" s="40" t="s">
        <v>52</v>
      </c>
      <c r="V18" s="40" t="s">
        <v>49</v>
      </c>
      <c r="W18" s="40" t="s">
        <v>50</v>
      </c>
      <c r="X18" s="41"/>
      <c r="Y18" s="129" t="s">
        <v>51</v>
      </c>
      <c r="Z18" s="129" t="s">
        <v>51</v>
      </c>
      <c r="AA18" s="129" t="s">
        <v>51</v>
      </c>
      <c r="AB18" s="131">
        <v>1</v>
      </c>
    </row>
    <row r="19" spans="1:28" ht="26.4">
      <c r="A19" s="96">
        <v>3019</v>
      </c>
      <c r="B19" s="71" t="s">
        <v>42</v>
      </c>
      <c r="C19" s="71" t="s">
        <v>43</v>
      </c>
      <c r="D19" s="71" t="s">
        <v>44</v>
      </c>
      <c r="E19" s="34">
        <v>5</v>
      </c>
      <c r="F19" s="35" t="s">
        <v>213</v>
      </c>
      <c r="G19" s="72" t="s">
        <v>57</v>
      </c>
      <c r="H19" s="46">
        <v>508</v>
      </c>
      <c r="I19" s="36">
        <v>15</v>
      </c>
      <c r="J19" s="37">
        <v>9</v>
      </c>
      <c r="K19" s="37">
        <v>0</v>
      </c>
      <c r="L19" s="37">
        <v>9</v>
      </c>
      <c r="M19" s="128">
        <v>0.6</v>
      </c>
      <c r="N19" s="40">
        <v>1</v>
      </c>
      <c r="O19" s="40">
        <v>1</v>
      </c>
      <c r="P19" s="129" t="s">
        <v>51</v>
      </c>
      <c r="Q19" s="129" t="s">
        <v>51</v>
      </c>
      <c r="R19" s="130" t="s">
        <v>47</v>
      </c>
      <c r="S19" s="40" t="s">
        <v>48</v>
      </c>
      <c r="T19" s="40" t="s">
        <v>48</v>
      </c>
      <c r="U19" s="40" t="s">
        <v>48</v>
      </c>
      <c r="V19" s="40" t="s">
        <v>48</v>
      </c>
      <c r="W19" s="40" t="s">
        <v>53</v>
      </c>
      <c r="X19" s="41"/>
      <c r="Y19" s="129" t="s">
        <v>51</v>
      </c>
      <c r="Z19" s="129" t="s">
        <v>51</v>
      </c>
      <c r="AA19" s="129" t="s">
        <v>51</v>
      </c>
      <c r="AB19" s="131">
        <v>1</v>
      </c>
    </row>
    <row r="20" spans="1:28" ht="26.4">
      <c r="A20" s="96">
        <v>10815</v>
      </c>
      <c r="B20" s="71" t="s">
        <v>42</v>
      </c>
      <c r="C20" s="71" t="s">
        <v>43</v>
      </c>
      <c r="D20" s="71" t="s">
        <v>44</v>
      </c>
      <c r="E20" s="34">
        <v>5</v>
      </c>
      <c r="F20" s="35" t="s">
        <v>213</v>
      </c>
      <c r="G20" s="72" t="s">
        <v>46</v>
      </c>
      <c r="H20" s="46">
        <v>49</v>
      </c>
      <c r="I20" s="36">
        <v>5</v>
      </c>
      <c r="J20" s="37">
        <v>0</v>
      </c>
      <c r="K20" s="37">
        <v>0</v>
      </c>
      <c r="L20" s="37">
        <v>0</v>
      </c>
      <c r="M20" s="128">
        <v>0</v>
      </c>
      <c r="N20" s="40">
        <v>0</v>
      </c>
      <c r="O20" s="40">
        <v>0</v>
      </c>
      <c r="P20" s="129" t="s">
        <v>51</v>
      </c>
      <c r="Q20" s="129" t="s">
        <v>51</v>
      </c>
      <c r="R20" s="130" t="s">
        <v>47</v>
      </c>
      <c r="S20" s="40" t="s">
        <v>48</v>
      </c>
      <c r="T20" s="40" t="s">
        <v>52</v>
      </c>
      <c r="U20" s="40" t="s">
        <v>48</v>
      </c>
      <c r="V20" s="40" t="s">
        <v>52</v>
      </c>
      <c r="W20" s="40" t="s">
        <v>50</v>
      </c>
      <c r="X20" s="41"/>
      <c r="Y20" s="129" t="s">
        <v>51</v>
      </c>
      <c r="Z20" s="129" t="s">
        <v>51</v>
      </c>
      <c r="AA20" s="129" t="s">
        <v>47</v>
      </c>
      <c r="AB20" s="131">
        <v>1</v>
      </c>
    </row>
    <row r="21" spans="1:28" ht="26.4">
      <c r="A21" s="96">
        <v>13080</v>
      </c>
      <c r="B21" s="71" t="s">
        <v>42</v>
      </c>
      <c r="C21" s="71" t="s">
        <v>43</v>
      </c>
      <c r="D21" s="71" t="s">
        <v>44</v>
      </c>
      <c r="E21" s="34">
        <v>5</v>
      </c>
      <c r="F21" s="35" t="s">
        <v>213</v>
      </c>
      <c r="G21" s="72" t="s">
        <v>46</v>
      </c>
      <c r="H21" s="46">
        <v>81</v>
      </c>
      <c r="I21" s="36">
        <v>5</v>
      </c>
      <c r="J21" s="37">
        <v>0</v>
      </c>
      <c r="K21" s="37">
        <v>0</v>
      </c>
      <c r="L21" s="37">
        <v>0</v>
      </c>
      <c r="M21" s="128">
        <v>0</v>
      </c>
      <c r="N21" s="40">
        <v>0</v>
      </c>
      <c r="O21" s="40">
        <v>0</v>
      </c>
      <c r="P21" s="129" t="s">
        <v>51</v>
      </c>
      <c r="Q21" s="129" t="s">
        <v>51</v>
      </c>
      <c r="R21" s="130" t="s">
        <v>47</v>
      </c>
      <c r="S21" s="40" t="s">
        <v>52</v>
      </c>
      <c r="T21" s="40" t="s">
        <v>49</v>
      </c>
      <c r="U21" s="40" t="s">
        <v>48</v>
      </c>
      <c r="V21" s="40" t="s">
        <v>48</v>
      </c>
      <c r="W21" s="40" t="s">
        <v>50</v>
      </c>
      <c r="X21" s="41"/>
      <c r="Y21" s="129" t="s">
        <v>51</v>
      </c>
      <c r="Z21" s="129" t="s">
        <v>51</v>
      </c>
      <c r="AA21" s="129" t="s">
        <v>51</v>
      </c>
      <c r="AB21" s="131">
        <v>1</v>
      </c>
    </row>
    <row r="22" spans="1:28" ht="26.4">
      <c r="A22" s="96">
        <v>16680</v>
      </c>
      <c r="B22" s="71" t="s">
        <v>42</v>
      </c>
      <c r="C22" s="71" t="s">
        <v>43</v>
      </c>
      <c r="D22" s="71" t="s">
        <v>44</v>
      </c>
      <c r="E22" s="34">
        <v>5</v>
      </c>
      <c r="F22" s="35" t="s">
        <v>213</v>
      </c>
      <c r="G22" s="72" t="s">
        <v>46</v>
      </c>
      <c r="H22" s="46">
        <v>93</v>
      </c>
      <c r="I22" s="36">
        <v>6</v>
      </c>
      <c r="J22" s="37">
        <v>21</v>
      </c>
      <c r="K22" s="37">
        <v>0</v>
      </c>
      <c r="L22" s="37">
        <v>21</v>
      </c>
      <c r="M22" s="128">
        <v>3.5</v>
      </c>
      <c r="N22" s="40">
        <v>1</v>
      </c>
      <c r="O22" s="40">
        <v>18</v>
      </c>
      <c r="P22" s="129" t="s">
        <v>51</v>
      </c>
      <c r="Q22" s="129" t="s">
        <v>47</v>
      </c>
      <c r="R22" s="130" t="s">
        <v>47</v>
      </c>
      <c r="S22" s="40" t="s">
        <v>48</v>
      </c>
      <c r="T22" s="40" t="s">
        <v>52</v>
      </c>
      <c r="U22" s="40" t="s">
        <v>52</v>
      </c>
      <c r="V22" s="40" t="s">
        <v>52</v>
      </c>
      <c r="W22" s="40" t="s">
        <v>50</v>
      </c>
      <c r="X22" s="41"/>
      <c r="Y22" s="129" t="s">
        <v>51</v>
      </c>
      <c r="Z22" s="129" t="s">
        <v>51</v>
      </c>
      <c r="AA22" s="129" t="s">
        <v>51</v>
      </c>
      <c r="AB22" s="131">
        <v>1</v>
      </c>
    </row>
    <row r="23" spans="1:28" ht="26.4">
      <c r="A23" s="96">
        <v>7034</v>
      </c>
      <c r="B23" s="71" t="s">
        <v>42</v>
      </c>
      <c r="C23" s="71" t="s">
        <v>43</v>
      </c>
      <c r="D23" s="71" t="s">
        <v>44</v>
      </c>
      <c r="E23" s="34">
        <v>6</v>
      </c>
      <c r="F23" s="35" t="s">
        <v>229</v>
      </c>
      <c r="G23" s="72" t="s">
        <v>58</v>
      </c>
      <c r="H23" s="46">
        <v>117</v>
      </c>
      <c r="I23" s="36">
        <v>7</v>
      </c>
      <c r="J23" s="37">
        <v>0</v>
      </c>
      <c r="K23" s="37">
        <v>0</v>
      </c>
      <c r="L23" s="37">
        <v>0</v>
      </c>
      <c r="M23" s="128">
        <v>0</v>
      </c>
      <c r="N23" s="40">
        <v>0</v>
      </c>
      <c r="O23" s="40">
        <v>0</v>
      </c>
      <c r="P23" s="129" t="s">
        <v>51</v>
      </c>
      <c r="Q23" s="129" t="s">
        <v>51</v>
      </c>
      <c r="R23" s="130" t="s">
        <v>47</v>
      </c>
      <c r="S23" s="40" t="s">
        <v>48</v>
      </c>
      <c r="T23" s="40" t="s">
        <v>49</v>
      </c>
      <c r="U23" s="40" t="s">
        <v>48</v>
      </c>
      <c r="V23" s="40" t="s">
        <v>48</v>
      </c>
      <c r="W23" s="40" t="s">
        <v>50</v>
      </c>
      <c r="X23" s="41"/>
      <c r="Y23" s="129" t="s">
        <v>51</v>
      </c>
      <c r="Z23" s="129" t="s">
        <v>51</v>
      </c>
      <c r="AA23" s="129" t="s">
        <v>51</v>
      </c>
      <c r="AB23" s="131">
        <v>0</v>
      </c>
    </row>
    <row r="24" spans="1:28" ht="26.4">
      <c r="A24" s="96">
        <v>9518</v>
      </c>
      <c r="B24" s="71" t="s">
        <v>42</v>
      </c>
      <c r="C24" s="71" t="s">
        <v>43</v>
      </c>
      <c r="D24" s="71" t="s">
        <v>44</v>
      </c>
      <c r="E24" s="34">
        <v>6</v>
      </c>
      <c r="F24" s="35" t="s">
        <v>229</v>
      </c>
      <c r="G24" s="72" t="s">
        <v>59</v>
      </c>
      <c r="H24" s="46">
        <v>268</v>
      </c>
      <c r="I24" s="36">
        <v>15</v>
      </c>
      <c r="J24" s="37">
        <v>5</v>
      </c>
      <c r="K24" s="37">
        <v>0</v>
      </c>
      <c r="L24" s="37">
        <v>5</v>
      </c>
      <c r="M24" s="128">
        <v>0.33333333333333331</v>
      </c>
      <c r="N24" s="40">
        <v>1</v>
      </c>
      <c r="O24" s="40">
        <v>1</v>
      </c>
      <c r="P24" s="129" t="s">
        <v>51</v>
      </c>
      <c r="Q24" s="129" t="s">
        <v>51</v>
      </c>
      <c r="R24" s="130" t="s">
        <v>47</v>
      </c>
      <c r="S24" s="40" t="s">
        <v>48</v>
      </c>
      <c r="T24" s="40" t="s">
        <v>48</v>
      </c>
      <c r="U24" s="40" t="s">
        <v>48</v>
      </c>
      <c r="V24" s="40" t="s">
        <v>48</v>
      </c>
      <c r="W24" s="40" t="s">
        <v>53</v>
      </c>
      <c r="X24" s="41"/>
      <c r="Y24" s="129" t="s">
        <v>51</v>
      </c>
      <c r="Z24" s="129" t="s">
        <v>51</v>
      </c>
      <c r="AA24" s="129" t="s">
        <v>51</v>
      </c>
      <c r="AB24" s="131">
        <v>1</v>
      </c>
    </row>
    <row r="25" spans="1:28" ht="26.4">
      <c r="A25" s="96">
        <v>14077</v>
      </c>
      <c r="B25" s="71" t="s">
        <v>42</v>
      </c>
      <c r="C25" s="71" t="s">
        <v>43</v>
      </c>
      <c r="D25" s="71" t="s">
        <v>44</v>
      </c>
      <c r="E25" s="34">
        <v>6</v>
      </c>
      <c r="F25" s="35" t="s">
        <v>229</v>
      </c>
      <c r="G25" s="72" t="s">
        <v>46</v>
      </c>
      <c r="H25" s="46">
        <v>208</v>
      </c>
      <c r="I25" s="36">
        <v>12</v>
      </c>
      <c r="J25" s="37">
        <v>7</v>
      </c>
      <c r="K25" s="37">
        <v>0</v>
      </c>
      <c r="L25" s="37">
        <v>7</v>
      </c>
      <c r="M25" s="128">
        <v>0.58333333333333337</v>
      </c>
      <c r="N25" s="40">
        <v>1</v>
      </c>
      <c r="O25" s="40">
        <v>1</v>
      </c>
      <c r="P25" s="129" t="s">
        <v>51</v>
      </c>
      <c r="Q25" s="129" t="s">
        <v>51</v>
      </c>
      <c r="R25" s="130" t="s">
        <v>47</v>
      </c>
      <c r="S25" s="40" t="s">
        <v>48</v>
      </c>
      <c r="T25" s="40" t="s">
        <v>48</v>
      </c>
      <c r="U25" s="40" t="s">
        <v>48</v>
      </c>
      <c r="V25" s="40" t="s">
        <v>48</v>
      </c>
      <c r="W25" s="40" t="s">
        <v>53</v>
      </c>
      <c r="X25" s="41"/>
      <c r="Y25" s="129" t="s">
        <v>51</v>
      </c>
      <c r="Z25" s="129" t="s">
        <v>51</v>
      </c>
      <c r="AA25" s="129" t="s">
        <v>51</v>
      </c>
      <c r="AB25" s="131">
        <v>0</v>
      </c>
    </row>
    <row r="26" spans="1:28" ht="26.4">
      <c r="A26" s="96">
        <v>1336</v>
      </c>
      <c r="B26" s="71" t="s">
        <v>42</v>
      </c>
      <c r="C26" s="71" t="s">
        <v>43</v>
      </c>
      <c r="D26" s="71" t="s">
        <v>44</v>
      </c>
      <c r="E26" s="34">
        <v>7</v>
      </c>
      <c r="F26" s="35" t="s">
        <v>60</v>
      </c>
      <c r="G26" s="72" t="s">
        <v>61</v>
      </c>
      <c r="H26" s="46">
        <v>89</v>
      </c>
      <c r="I26" s="36">
        <v>5</v>
      </c>
      <c r="J26" s="37">
        <v>2</v>
      </c>
      <c r="K26" s="37">
        <v>0</v>
      </c>
      <c r="L26" s="37">
        <v>2</v>
      </c>
      <c r="M26" s="128">
        <v>0.4</v>
      </c>
      <c r="N26" s="40">
        <v>0</v>
      </c>
      <c r="O26" s="40">
        <v>0</v>
      </c>
      <c r="P26" s="129" t="s">
        <v>47</v>
      </c>
      <c r="Q26" s="129" t="s">
        <v>51</v>
      </c>
      <c r="R26" s="130" t="s">
        <v>47</v>
      </c>
      <c r="S26" s="40" t="s">
        <v>48</v>
      </c>
      <c r="T26" s="40" t="s">
        <v>48</v>
      </c>
      <c r="U26" s="40" t="s">
        <v>48</v>
      </c>
      <c r="V26" s="40" t="s">
        <v>52</v>
      </c>
      <c r="W26" s="40" t="s">
        <v>50</v>
      </c>
      <c r="X26" s="41"/>
      <c r="Y26" s="129" t="s">
        <v>51</v>
      </c>
      <c r="Z26" s="129" t="s">
        <v>51</v>
      </c>
      <c r="AA26" s="129" t="s">
        <v>51</v>
      </c>
      <c r="AB26" s="131">
        <v>1</v>
      </c>
    </row>
    <row r="27" spans="1:28" ht="26.4">
      <c r="A27" s="96">
        <v>7021</v>
      </c>
      <c r="B27" s="71" t="s">
        <v>42</v>
      </c>
      <c r="C27" s="71" t="s">
        <v>43</v>
      </c>
      <c r="D27" s="71" t="s">
        <v>44</v>
      </c>
      <c r="E27" s="34">
        <v>7</v>
      </c>
      <c r="F27" s="35" t="s">
        <v>60</v>
      </c>
      <c r="G27" s="72" t="s">
        <v>62</v>
      </c>
      <c r="H27" s="46">
        <v>78</v>
      </c>
      <c r="I27" s="36">
        <v>5</v>
      </c>
      <c r="J27" s="37">
        <v>5</v>
      </c>
      <c r="K27" s="37">
        <v>0</v>
      </c>
      <c r="L27" s="37">
        <v>5</v>
      </c>
      <c r="M27" s="128">
        <v>1</v>
      </c>
      <c r="N27" s="40">
        <v>0</v>
      </c>
      <c r="O27" s="40">
        <v>0</v>
      </c>
      <c r="P27" s="129" t="s">
        <v>47</v>
      </c>
      <c r="Q27" s="129" t="s">
        <v>47</v>
      </c>
      <c r="R27" s="130" t="s">
        <v>47</v>
      </c>
      <c r="S27" s="40" t="s">
        <v>52</v>
      </c>
      <c r="T27" s="40" t="s">
        <v>49</v>
      </c>
      <c r="U27" s="40" t="s">
        <v>49</v>
      </c>
      <c r="V27" s="40" t="s">
        <v>49</v>
      </c>
      <c r="W27" s="40" t="s">
        <v>50</v>
      </c>
      <c r="X27" s="41"/>
      <c r="Y27" s="129" t="s">
        <v>51</v>
      </c>
      <c r="Z27" s="129" t="s">
        <v>47</v>
      </c>
      <c r="AA27" s="129" t="s">
        <v>47</v>
      </c>
      <c r="AB27" s="131">
        <v>1</v>
      </c>
    </row>
    <row r="28" spans="1:28" ht="26.4">
      <c r="A28" s="96">
        <v>10000</v>
      </c>
      <c r="B28" s="71" t="s">
        <v>42</v>
      </c>
      <c r="C28" s="71" t="s">
        <v>43</v>
      </c>
      <c r="D28" s="71" t="s">
        <v>44</v>
      </c>
      <c r="E28" s="34">
        <v>7</v>
      </c>
      <c r="F28" s="35" t="s">
        <v>60</v>
      </c>
      <c r="G28" s="72" t="s">
        <v>63</v>
      </c>
      <c r="H28" s="46">
        <v>68</v>
      </c>
      <c r="I28" s="36">
        <v>5</v>
      </c>
      <c r="J28" s="37">
        <v>4</v>
      </c>
      <c r="K28" s="37">
        <v>0</v>
      </c>
      <c r="L28" s="37">
        <v>4</v>
      </c>
      <c r="M28" s="128">
        <v>0.8</v>
      </c>
      <c r="N28" s="40">
        <v>1</v>
      </c>
      <c r="O28" s="40">
        <v>1</v>
      </c>
      <c r="P28" s="129" t="s">
        <v>51</v>
      </c>
      <c r="Q28" s="129" t="s">
        <v>51</v>
      </c>
      <c r="R28" s="130" t="s">
        <v>47</v>
      </c>
      <c r="S28" s="40" t="s">
        <v>52</v>
      </c>
      <c r="T28" s="40" t="s">
        <v>48</v>
      </c>
      <c r="U28" s="40" t="s">
        <v>49</v>
      </c>
      <c r="V28" s="40" t="s">
        <v>48</v>
      </c>
      <c r="W28" s="40" t="s">
        <v>50</v>
      </c>
      <c r="X28" s="41"/>
      <c r="Y28" s="129" t="s">
        <v>51</v>
      </c>
      <c r="Z28" s="129" t="s">
        <v>51</v>
      </c>
      <c r="AA28" s="129" t="s">
        <v>51</v>
      </c>
      <c r="AB28" s="131">
        <v>1</v>
      </c>
    </row>
    <row r="29" spans="1:28" ht="26.4">
      <c r="A29" s="96">
        <v>11674</v>
      </c>
      <c r="B29" s="71" t="s">
        <v>42</v>
      </c>
      <c r="C29" s="71" t="s">
        <v>43</v>
      </c>
      <c r="D29" s="71" t="s">
        <v>44</v>
      </c>
      <c r="E29" s="34">
        <v>7</v>
      </c>
      <c r="F29" s="35" t="s">
        <v>60</v>
      </c>
      <c r="G29" s="72" t="s">
        <v>64</v>
      </c>
      <c r="H29" s="46">
        <v>23</v>
      </c>
      <c r="I29" s="36">
        <v>5</v>
      </c>
      <c r="J29" s="37">
        <v>0</v>
      </c>
      <c r="K29" s="37">
        <v>0</v>
      </c>
      <c r="L29" s="37">
        <v>0</v>
      </c>
      <c r="M29" s="128">
        <v>0</v>
      </c>
      <c r="N29" s="40">
        <v>0</v>
      </c>
      <c r="O29" s="40">
        <v>0</v>
      </c>
      <c r="P29" s="129" t="s">
        <v>47</v>
      </c>
      <c r="Q29" s="129" t="s">
        <v>51</v>
      </c>
      <c r="R29" s="130" t="s">
        <v>47</v>
      </c>
      <c r="S29" s="40" t="s">
        <v>49</v>
      </c>
      <c r="T29" s="40" t="s">
        <v>49</v>
      </c>
      <c r="U29" s="40" t="s">
        <v>49</v>
      </c>
      <c r="V29" s="40" t="s">
        <v>49</v>
      </c>
      <c r="W29" s="40" t="s">
        <v>50</v>
      </c>
      <c r="X29" s="41"/>
      <c r="Y29" s="129" t="s">
        <v>47</v>
      </c>
      <c r="Z29" s="129" t="s">
        <v>47</v>
      </c>
      <c r="AA29" s="129" t="s">
        <v>47</v>
      </c>
      <c r="AB29" s="131">
        <v>1</v>
      </c>
    </row>
    <row r="30" spans="1:28" ht="26.4">
      <c r="A30" s="96">
        <v>1723</v>
      </c>
      <c r="B30" s="71" t="s">
        <v>42</v>
      </c>
      <c r="C30" s="71" t="s">
        <v>43</v>
      </c>
      <c r="D30" s="71" t="s">
        <v>44</v>
      </c>
      <c r="E30" s="34">
        <v>8</v>
      </c>
      <c r="F30" s="35" t="s">
        <v>65</v>
      </c>
      <c r="G30" s="72" t="s">
        <v>66</v>
      </c>
      <c r="H30" s="46">
        <v>120</v>
      </c>
      <c r="I30" s="36">
        <v>7</v>
      </c>
      <c r="J30" s="37">
        <v>4</v>
      </c>
      <c r="K30" s="37">
        <v>0</v>
      </c>
      <c r="L30" s="37">
        <v>4</v>
      </c>
      <c r="M30" s="128">
        <v>0.5714285714285714</v>
      </c>
      <c r="N30" s="40">
        <v>0</v>
      </c>
      <c r="O30" s="40">
        <v>0</v>
      </c>
      <c r="P30" s="129" t="s">
        <v>51</v>
      </c>
      <c r="Q30" s="129" t="s">
        <v>51</v>
      </c>
      <c r="R30" s="130" t="s">
        <v>239</v>
      </c>
      <c r="S30" s="40" t="s">
        <v>48</v>
      </c>
      <c r="T30" s="40" t="s">
        <v>48</v>
      </c>
      <c r="U30" s="40" t="s">
        <v>48</v>
      </c>
      <c r="V30" s="40" t="s">
        <v>48</v>
      </c>
      <c r="W30" s="40" t="s">
        <v>53</v>
      </c>
      <c r="X30" s="41"/>
      <c r="Y30" s="129" t="s">
        <v>51</v>
      </c>
      <c r="Z30" s="129" t="s">
        <v>51</v>
      </c>
      <c r="AA30" s="129" t="s">
        <v>51</v>
      </c>
      <c r="AB30" s="131">
        <v>1</v>
      </c>
    </row>
    <row r="31" spans="1:28" ht="26.4">
      <c r="A31" s="96">
        <v>6750</v>
      </c>
      <c r="B31" s="71" t="s">
        <v>42</v>
      </c>
      <c r="C31" s="71" t="s">
        <v>43</v>
      </c>
      <c r="D31" s="71" t="s">
        <v>44</v>
      </c>
      <c r="E31" s="34">
        <v>8</v>
      </c>
      <c r="F31" s="35" t="s">
        <v>65</v>
      </c>
      <c r="G31" s="72" t="s">
        <v>67</v>
      </c>
      <c r="H31" s="46">
        <v>64</v>
      </c>
      <c r="I31" s="36">
        <v>5</v>
      </c>
      <c r="J31" s="37">
        <v>0</v>
      </c>
      <c r="K31" s="37">
        <v>0</v>
      </c>
      <c r="L31" s="37">
        <v>0</v>
      </c>
      <c r="M31" s="128">
        <v>0</v>
      </c>
      <c r="N31" s="40">
        <v>0</v>
      </c>
      <c r="O31" s="40">
        <v>0</v>
      </c>
      <c r="P31" s="129" t="s">
        <v>51</v>
      </c>
      <c r="Q31" s="129" t="s">
        <v>51</v>
      </c>
      <c r="R31" s="130" t="s">
        <v>47</v>
      </c>
      <c r="S31" s="40" t="s">
        <v>48</v>
      </c>
      <c r="T31" s="40" t="s">
        <v>52</v>
      </c>
      <c r="U31" s="40" t="s">
        <v>48</v>
      </c>
      <c r="V31" s="40" t="s">
        <v>52</v>
      </c>
      <c r="W31" s="40" t="s">
        <v>50</v>
      </c>
      <c r="X31" s="41"/>
      <c r="Y31" s="129" t="s">
        <v>51</v>
      </c>
      <c r="Z31" s="129" t="s">
        <v>51</v>
      </c>
      <c r="AA31" s="129" t="s">
        <v>51</v>
      </c>
      <c r="AB31" s="131">
        <v>1</v>
      </c>
    </row>
    <row r="32" spans="1:28" ht="26.4">
      <c r="A32" s="96">
        <v>15869</v>
      </c>
      <c r="B32" s="71" t="s">
        <v>42</v>
      </c>
      <c r="C32" s="71" t="s">
        <v>43</v>
      </c>
      <c r="D32" s="71" t="s">
        <v>44</v>
      </c>
      <c r="E32" s="34">
        <v>8</v>
      </c>
      <c r="F32" s="35" t="s">
        <v>65</v>
      </c>
      <c r="G32" s="72" t="s">
        <v>68</v>
      </c>
      <c r="H32" s="46">
        <v>29</v>
      </c>
      <c r="I32" s="36">
        <v>5</v>
      </c>
      <c r="J32" s="37">
        <v>0</v>
      </c>
      <c r="K32" s="37">
        <v>0</v>
      </c>
      <c r="L32" s="37">
        <v>0</v>
      </c>
      <c r="M32" s="128">
        <v>0</v>
      </c>
      <c r="N32" s="40">
        <v>0</v>
      </c>
      <c r="O32" s="40">
        <v>0</v>
      </c>
      <c r="P32" s="129" t="s">
        <v>47</v>
      </c>
      <c r="Q32" s="129" t="s">
        <v>51</v>
      </c>
      <c r="R32" s="130" t="s">
        <v>47</v>
      </c>
      <c r="S32" s="40" t="s">
        <v>49</v>
      </c>
      <c r="T32" s="40" t="s">
        <v>49</v>
      </c>
      <c r="U32" s="40" t="s">
        <v>49</v>
      </c>
      <c r="V32" s="40" t="s">
        <v>49</v>
      </c>
      <c r="W32" s="40" t="s">
        <v>50</v>
      </c>
      <c r="X32" s="41"/>
      <c r="Y32" s="129" t="s">
        <v>47</v>
      </c>
      <c r="Z32" s="129" t="s">
        <v>47</v>
      </c>
      <c r="AA32" s="129" t="s">
        <v>47</v>
      </c>
      <c r="AB32" s="131">
        <v>1</v>
      </c>
    </row>
    <row r="33" spans="1:28" ht="26.4">
      <c r="A33" s="96">
        <v>833</v>
      </c>
      <c r="B33" s="71" t="s">
        <v>42</v>
      </c>
      <c r="C33" s="71" t="s">
        <v>43</v>
      </c>
      <c r="D33" s="71" t="s">
        <v>44</v>
      </c>
      <c r="E33" s="34">
        <v>9</v>
      </c>
      <c r="F33" s="35" t="s">
        <v>215</v>
      </c>
      <c r="G33" s="72" t="s">
        <v>69</v>
      </c>
      <c r="H33" s="46">
        <v>243</v>
      </c>
      <c r="I33" s="36">
        <v>14</v>
      </c>
      <c r="J33" s="37">
        <v>1</v>
      </c>
      <c r="K33" s="37">
        <v>0</v>
      </c>
      <c r="L33" s="37">
        <v>1</v>
      </c>
      <c r="M33" s="128">
        <v>7.1428571428571425E-2</v>
      </c>
      <c r="N33" s="40">
        <v>3</v>
      </c>
      <c r="O33" s="40">
        <v>6</v>
      </c>
      <c r="P33" s="129" t="s">
        <v>51</v>
      </c>
      <c r="Q33" s="129" t="s">
        <v>51</v>
      </c>
      <c r="R33" s="130" t="s">
        <v>47</v>
      </c>
      <c r="S33" s="40" t="s">
        <v>48</v>
      </c>
      <c r="T33" s="40" t="s">
        <v>48</v>
      </c>
      <c r="U33" s="40" t="s">
        <v>52</v>
      </c>
      <c r="V33" s="40" t="s">
        <v>48</v>
      </c>
      <c r="W33" s="40" t="s">
        <v>50</v>
      </c>
      <c r="X33" s="41"/>
      <c r="Y33" s="129" t="s">
        <v>51</v>
      </c>
      <c r="Z33" s="129" t="s">
        <v>51</v>
      </c>
      <c r="AA33" s="129" t="s">
        <v>51</v>
      </c>
      <c r="AB33" s="131">
        <v>1</v>
      </c>
    </row>
    <row r="34" spans="1:28" ht="26.4">
      <c r="A34" s="96">
        <v>9704</v>
      </c>
      <c r="B34" s="71" t="s">
        <v>42</v>
      </c>
      <c r="C34" s="71" t="s">
        <v>43</v>
      </c>
      <c r="D34" s="71" t="s">
        <v>44</v>
      </c>
      <c r="E34" s="34">
        <v>9</v>
      </c>
      <c r="F34" s="35" t="s">
        <v>215</v>
      </c>
      <c r="G34" s="72" t="s">
        <v>69</v>
      </c>
      <c r="H34" s="46">
        <v>74</v>
      </c>
      <c r="I34" s="36">
        <v>5</v>
      </c>
      <c r="J34" s="37">
        <v>3</v>
      </c>
      <c r="K34" s="37">
        <v>0</v>
      </c>
      <c r="L34" s="37">
        <v>3</v>
      </c>
      <c r="M34" s="128">
        <v>0.6</v>
      </c>
      <c r="N34" s="40">
        <v>3</v>
      </c>
      <c r="O34" s="40">
        <v>9</v>
      </c>
      <c r="P34" s="129" t="s">
        <v>51</v>
      </c>
      <c r="Q34" s="129" t="s">
        <v>51</v>
      </c>
      <c r="R34" s="130" t="s">
        <v>238</v>
      </c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129" t="s">
        <v>51</v>
      </c>
      <c r="Z34" s="129" t="s">
        <v>51</v>
      </c>
      <c r="AA34" s="129" t="s">
        <v>51</v>
      </c>
      <c r="AB34" s="131">
        <v>1</v>
      </c>
    </row>
    <row r="35" spans="1:28" ht="26.4">
      <c r="A35" s="96">
        <v>11001</v>
      </c>
      <c r="B35" s="71" t="s">
        <v>42</v>
      </c>
      <c r="C35" s="71" t="s">
        <v>43</v>
      </c>
      <c r="D35" s="71" t="s">
        <v>44</v>
      </c>
      <c r="E35" s="34">
        <v>9</v>
      </c>
      <c r="F35" s="35" t="s">
        <v>215</v>
      </c>
      <c r="G35" s="72" t="s">
        <v>69</v>
      </c>
      <c r="H35" s="46">
        <v>192</v>
      </c>
      <c r="I35" s="36">
        <v>11</v>
      </c>
      <c r="J35" s="37">
        <v>4</v>
      </c>
      <c r="K35" s="37">
        <v>0</v>
      </c>
      <c r="L35" s="37">
        <v>4</v>
      </c>
      <c r="M35" s="128">
        <v>0.36363636363636365</v>
      </c>
      <c r="N35" s="40">
        <v>6</v>
      </c>
      <c r="O35" s="40">
        <v>8</v>
      </c>
      <c r="P35" s="129" t="s">
        <v>51</v>
      </c>
      <c r="Q35" s="129" t="s">
        <v>51</v>
      </c>
      <c r="R35" s="130" t="s">
        <v>47</v>
      </c>
      <c r="S35" s="40" t="s">
        <v>48</v>
      </c>
      <c r="T35" s="40" t="s">
        <v>48</v>
      </c>
      <c r="U35" s="40" t="s">
        <v>48</v>
      </c>
      <c r="V35" s="40" t="s">
        <v>48</v>
      </c>
      <c r="W35" s="40" t="s">
        <v>53</v>
      </c>
      <c r="X35" s="41"/>
      <c r="Y35" s="129" t="s">
        <v>51</v>
      </c>
      <c r="Z35" s="129" t="s">
        <v>51</v>
      </c>
      <c r="AA35" s="129" t="s">
        <v>51</v>
      </c>
      <c r="AB35" s="131">
        <v>1</v>
      </c>
    </row>
    <row r="36" spans="1:28" ht="26.4">
      <c r="A36" s="96">
        <v>13015</v>
      </c>
      <c r="B36" s="71" t="s">
        <v>42</v>
      </c>
      <c r="C36" s="71" t="s">
        <v>43</v>
      </c>
      <c r="D36" s="71" t="s">
        <v>44</v>
      </c>
      <c r="E36" s="34">
        <v>9</v>
      </c>
      <c r="F36" s="35" t="s">
        <v>215</v>
      </c>
      <c r="G36" s="72" t="s">
        <v>69</v>
      </c>
      <c r="H36" s="46">
        <v>74</v>
      </c>
      <c r="I36" s="36">
        <v>5</v>
      </c>
      <c r="J36" s="37">
        <v>7</v>
      </c>
      <c r="K36" s="37">
        <v>0</v>
      </c>
      <c r="L36" s="37">
        <v>7</v>
      </c>
      <c r="M36" s="128">
        <v>1.4</v>
      </c>
      <c r="N36" s="40">
        <v>0</v>
      </c>
      <c r="O36" s="40">
        <v>0</v>
      </c>
      <c r="P36" s="129" t="s">
        <v>51</v>
      </c>
      <c r="Q36" s="129" t="s">
        <v>47</v>
      </c>
      <c r="R36" s="130" t="s">
        <v>47</v>
      </c>
      <c r="S36" s="40" t="s">
        <v>52</v>
      </c>
      <c r="T36" s="40" t="s">
        <v>48</v>
      </c>
      <c r="U36" s="40" t="s">
        <v>52</v>
      </c>
      <c r="V36" s="40" t="s">
        <v>48</v>
      </c>
      <c r="W36" s="40" t="s">
        <v>50</v>
      </c>
      <c r="X36" s="41"/>
      <c r="Y36" s="129" t="s">
        <v>51</v>
      </c>
      <c r="Z36" s="129" t="s">
        <v>51</v>
      </c>
      <c r="AA36" s="129" t="s">
        <v>51</v>
      </c>
      <c r="AB36" s="131">
        <v>1</v>
      </c>
    </row>
    <row r="37" spans="1:28" ht="26.4">
      <c r="A37" s="96">
        <v>16878</v>
      </c>
      <c r="B37" s="71" t="s">
        <v>227</v>
      </c>
      <c r="C37" s="71" t="s">
        <v>43</v>
      </c>
      <c r="D37" s="71" t="s">
        <v>44</v>
      </c>
      <c r="E37" s="34">
        <v>9</v>
      </c>
      <c r="F37" s="35" t="s">
        <v>215</v>
      </c>
      <c r="G37" s="72" t="s">
        <v>69</v>
      </c>
      <c r="H37" s="46">
        <v>62</v>
      </c>
      <c r="I37" s="36">
        <v>5</v>
      </c>
      <c r="J37" s="37">
        <v>9</v>
      </c>
      <c r="K37" s="37">
        <v>0</v>
      </c>
      <c r="L37" s="37">
        <v>9</v>
      </c>
      <c r="M37" s="128">
        <v>1.8</v>
      </c>
      <c r="N37" s="40">
        <v>2</v>
      </c>
      <c r="O37" s="40">
        <v>4</v>
      </c>
      <c r="P37" s="129" t="s">
        <v>51</v>
      </c>
      <c r="Q37" s="129" t="s">
        <v>51</v>
      </c>
      <c r="R37" s="130" t="s">
        <v>47</v>
      </c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129" t="s">
        <v>51</v>
      </c>
      <c r="Z37" s="129" t="s">
        <v>51</v>
      </c>
      <c r="AA37" s="129" t="s">
        <v>51</v>
      </c>
      <c r="AB37" s="131">
        <v>1</v>
      </c>
    </row>
    <row r="38" spans="1:28" ht="26.4">
      <c r="A38" s="96">
        <v>11280</v>
      </c>
      <c r="B38" s="71" t="s">
        <v>42</v>
      </c>
      <c r="C38" s="71" t="s">
        <v>43</v>
      </c>
      <c r="D38" s="71" t="s">
        <v>44</v>
      </c>
      <c r="E38" s="34">
        <v>10</v>
      </c>
      <c r="F38" s="35" t="s">
        <v>70</v>
      </c>
      <c r="G38" s="72" t="s">
        <v>69</v>
      </c>
      <c r="H38" s="46">
        <v>314</v>
      </c>
      <c r="I38" s="36">
        <v>15</v>
      </c>
      <c r="J38" s="37">
        <v>0</v>
      </c>
      <c r="K38" s="37">
        <v>0</v>
      </c>
      <c r="L38" s="37">
        <v>0</v>
      </c>
      <c r="M38" s="128">
        <v>0</v>
      </c>
      <c r="N38" s="40">
        <v>0</v>
      </c>
      <c r="O38" s="40">
        <v>0</v>
      </c>
      <c r="P38" s="129" t="s">
        <v>51</v>
      </c>
      <c r="Q38" s="129" t="s">
        <v>51</v>
      </c>
      <c r="R38" s="130" t="s">
        <v>47</v>
      </c>
      <c r="S38" s="40" t="s">
        <v>48</v>
      </c>
      <c r="T38" s="40" t="s">
        <v>52</v>
      </c>
      <c r="U38" s="40" t="s">
        <v>48</v>
      </c>
      <c r="V38" s="40" t="s">
        <v>52</v>
      </c>
      <c r="W38" s="40" t="s">
        <v>50</v>
      </c>
      <c r="X38" s="41"/>
      <c r="Y38" s="129" t="s">
        <v>51</v>
      </c>
      <c r="Z38" s="129" t="s">
        <v>51</v>
      </c>
      <c r="AA38" s="129" t="s">
        <v>51</v>
      </c>
      <c r="AB38" s="131">
        <v>1</v>
      </c>
    </row>
    <row r="39" spans="1:28" ht="26.4">
      <c r="A39" s="96">
        <v>11312</v>
      </c>
      <c r="B39" s="71" t="s">
        <v>42</v>
      </c>
      <c r="C39" s="71" t="s">
        <v>43</v>
      </c>
      <c r="D39" s="71" t="s">
        <v>44</v>
      </c>
      <c r="E39" s="34">
        <v>10</v>
      </c>
      <c r="F39" s="35" t="s">
        <v>70</v>
      </c>
      <c r="G39" s="72" t="s">
        <v>69</v>
      </c>
      <c r="H39" s="46">
        <v>190</v>
      </c>
      <c r="I39" s="36">
        <v>11</v>
      </c>
      <c r="J39" s="37">
        <v>11</v>
      </c>
      <c r="K39" s="37">
        <v>0</v>
      </c>
      <c r="L39" s="37">
        <v>11</v>
      </c>
      <c r="M39" s="128">
        <v>1</v>
      </c>
      <c r="N39" s="40">
        <v>1</v>
      </c>
      <c r="O39" s="40">
        <v>1</v>
      </c>
      <c r="P39" s="129" t="s">
        <v>51</v>
      </c>
      <c r="Q39" s="129" t="s">
        <v>51</v>
      </c>
      <c r="R39" s="130" t="s">
        <v>47</v>
      </c>
      <c r="S39" s="40" t="s">
        <v>48</v>
      </c>
      <c r="T39" s="40" t="s">
        <v>48</v>
      </c>
      <c r="U39" s="40" t="s">
        <v>52</v>
      </c>
      <c r="V39" s="40" t="s">
        <v>48</v>
      </c>
      <c r="W39" s="40" t="s">
        <v>50</v>
      </c>
      <c r="X39" s="41"/>
      <c r="Y39" s="129" t="s">
        <v>51</v>
      </c>
      <c r="Z39" s="129" t="s">
        <v>51</v>
      </c>
      <c r="AA39" s="129" t="s">
        <v>51</v>
      </c>
      <c r="AB39" s="131">
        <v>1</v>
      </c>
    </row>
    <row r="40" spans="1:28" ht="26.4">
      <c r="A40" s="96">
        <v>13576</v>
      </c>
      <c r="B40" s="71" t="s">
        <v>227</v>
      </c>
      <c r="C40" s="71" t="s">
        <v>43</v>
      </c>
      <c r="D40" s="71" t="s">
        <v>44</v>
      </c>
      <c r="E40" s="34">
        <v>10</v>
      </c>
      <c r="F40" s="35" t="s">
        <v>70</v>
      </c>
      <c r="G40" s="72" t="s">
        <v>69</v>
      </c>
      <c r="H40" s="46">
        <v>138</v>
      </c>
      <c r="I40" s="36">
        <v>8</v>
      </c>
      <c r="J40" s="37">
        <v>7</v>
      </c>
      <c r="K40" s="37">
        <v>0</v>
      </c>
      <c r="L40" s="37">
        <v>7</v>
      </c>
      <c r="M40" s="128">
        <v>0.875</v>
      </c>
      <c r="N40" s="40">
        <v>2</v>
      </c>
      <c r="O40" s="40">
        <v>20</v>
      </c>
      <c r="P40" s="129" t="s">
        <v>51</v>
      </c>
      <c r="Q40" s="129" t="s">
        <v>51</v>
      </c>
      <c r="R40" s="130" t="s">
        <v>238</v>
      </c>
      <c r="S40" s="40" t="s">
        <v>48</v>
      </c>
      <c r="T40" s="40" t="s">
        <v>48</v>
      </c>
      <c r="U40" s="40" t="s">
        <v>48</v>
      </c>
      <c r="V40" s="40" t="s">
        <v>48</v>
      </c>
      <c r="W40" s="40" t="s">
        <v>53</v>
      </c>
      <c r="X40" s="41"/>
      <c r="Y40" s="129" t="s">
        <v>51</v>
      </c>
      <c r="Z40" s="129" t="s">
        <v>51</v>
      </c>
      <c r="AA40" s="129" t="s">
        <v>51</v>
      </c>
      <c r="AB40" s="131">
        <v>1</v>
      </c>
    </row>
    <row r="41" spans="1:28" ht="26.4">
      <c r="A41" s="96">
        <v>15407</v>
      </c>
      <c r="B41" s="71" t="s">
        <v>227</v>
      </c>
      <c r="C41" s="71" t="s">
        <v>43</v>
      </c>
      <c r="D41" s="71" t="s">
        <v>44</v>
      </c>
      <c r="E41" s="34">
        <v>10</v>
      </c>
      <c r="F41" s="35" t="s">
        <v>70</v>
      </c>
      <c r="G41" s="72" t="s">
        <v>69</v>
      </c>
      <c r="H41" s="46">
        <v>78</v>
      </c>
      <c r="I41" s="36">
        <v>5</v>
      </c>
      <c r="J41" s="37">
        <v>2</v>
      </c>
      <c r="K41" s="37">
        <v>0</v>
      </c>
      <c r="L41" s="37">
        <v>2</v>
      </c>
      <c r="M41" s="128">
        <v>0.4</v>
      </c>
      <c r="N41" s="40">
        <v>0</v>
      </c>
      <c r="O41" s="40">
        <v>0</v>
      </c>
      <c r="P41" s="129" t="s">
        <v>51</v>
      </c>
      <c r="Q41" s="129" t="s">
        <v>51</v>
      </c>
      <c r="R41" s="130" t="s">
        <v>47</v>
      </c>
      <c r="S41" s="40" t="s">
        <v>48</v>
      </c>
      <c r="T41" s="40" t="s">
        <v>52</v>
      </c>
      <c r="U41" s="40" t="s">
        <v>52</v>
      </c>
      <c r="V41" s="40" t="s">
        <v>52</v>
      </c>
      <c r="W41" s="40" t="s">
        <v>50</v>
      </c>
      <c r="X41" s="41"/>
      <c r="Y41" s="129" t="s">
        <v>51</v>
      </c>
      <c r="Z41" s="129" t="s">
        <v>51</v>
      </c>
      <c r="AA41" s="129" t="s">
        <v>51</v>
      </c>
      <c r="AB41" s="131">
        <v>1</v>
      </c>
    </row>
    <row r="42" spans="1:28" ht="26.4">
      <c r="A42" s="96">
        <v>8010</v>
      </c>
      <c r="B42" s="71" t="s">
        <v>42</v>
      </c>
      <c r="C42" s="71" t="s">
        <v>43</v>
      </c>
      <c r="D42" s="71" t="s">
        <v>44</v>
      </c>
      <c r="E42" s="34">
        <v>11</v>
      </c>
      <c r="F42" s="35" t="s">
        <v>71</v>
      </c>
      <c r="G42" s="72" t="s">
        <v>72</v>
      </c>
      <c r="H42" s="46">
        <v>92</v>
      </c>
      <c r="I42" s="36">
        <v>5</v>
      </c>
      <c r="J42" s="37">
        <v>3</v>
      </c>
      <c r="K42" s="37">
        <v>0</v>
      </c>
      <c r="L42" s="37">
        <v>3</v>
      </c>
      <c r="M42" s="128">
        <v>0.6</v>
      </c>
      <c r="N42" s="40">
        <v>0</v>
      </c>
      <c r="O42" s="40">
        <v>0</v>
      </c>
      <c r="P42" s="129" t="s">
        <v>51</v>
      </c>
      <c r="Q42" s="129" t="s">
        <v>51</v>
      </c>
      <c r="R42" s="130" t="s">
        <v>47</v>
      </c>
      <c r="S42" s="40" t="s">
        <v>48</v>
      </c>
      <c r="T42" s="40" t="s">
        <v>48</v>
      </c>
      <c r="U42" s="40" t="s">
        <v>48</v>
      </c>
      <c r="V42" s="40" t="s">
        <v>48</v>
      </c>
      <c r="W42" s="40" t="s">
        <v>53</v>
      </c>
      <c r="X42" s="41"/>
      <c r="Y42" s="129" t="s">
        <v>51</v>
      </c>
      <c r="Z42" s="129" t="s">
        <v>51</v>
      </c>
      <c r="AA42" s="129" t="s">
        <v>51</v>
      </c>
      <c r="AB42" s="131">
        <v>1</v>
      </c>
    </row>
    <row r="43" spans="1:28" ht="26.4">
      <c r="A43" s="96">
        <v>10386</v>
      </c>
      <c r="B43" s="71" t="s">
        <v>227</v>
      </c>
      <c r="C43" s="71" t="s">
        <v>43</v>
      </c>
      <c r="D43" s="71" t="s">
        <v>44</v>
      </c>
      <c r="E43" s="34">
        <v>11</v>
      </c>
      <c r="F43" s="35" t="s">
        <v>71</v>
      </c>
      <c r="G43" s="72" t="s">
        <v>73</v>
      </c>
      <c r="H43" s="46">
        <v>55</v>
      </c>
      <c r="I43" s="36">
        <v>5</v>
      </c>
      <c r="J43" s="37">
        <v>0</v>
      </c>
      <c r="K43" s="37">
        <v>0</v>
      </c>
      <c r="L43" s="37">
        <v>0</v>
      </c>
      <c r="M43" s="128">
        <v>0</v>
      </c>
      <c r="N43" s="40">
        <v>0</v>
      </c>
      <c r="O43" s="40">
        <v>0</v>
      </c>
      <c r="P43" s="129" t="s">
        <v>51</v>
      </c>
      <c r="Q43" s="129" t="s">
        <v>51</v>
      </c>
      <c r="R43" s="130" t="s">
        <v>47</v>
      </c>
      <c r="S43" s="40" t="s">
        <v>48</v>
      </c>
      <c r="T43" s="40" t="s">
        <v>48</v>
      </c>
      <c r="U43" s="40" t="s">
        <v>52</v>
      </c>
      <c r="V43" s="40" t="s">
        <v>52</v>
      </c>
      <c r="W43" s="40" t="s">
        <v>50</v>
      </c>
      <c r="X43" s="41"/>
      <c r="Y43" s="129" t="s">
        <v>51</v>
      </c>
      <c r="Z43" s="129" t="s">
        <v>51</v>
      </c>
      <c r="AA43" s="129" t="s">
        <v>51</v>
      </c>
      <c r="AB43" s="131">
        <v>1</v>
      </c>
    </row>
    <row r="44" spans="1:28" ht="26.4">
      <c r="A44" s="96">
        <v>14070</v>
      </c>
      <c r="B44" s="71" t="s">
        <v>42</v>
      </c>
      <c r="C44" s="71" t="s">
        <v>43</v>
      </c>
      <c r="D44" s="71" t="s">
        <v>44</v>
      </c>
      <c r="E44" s="34">
        <v>11</v>
      </c>
      <c r="F44" s="35" t="s">
        <v>71</v>
      </c>
      <c r="G44" s="72" t="s">
        <v>74</v>
      </c>
      <c r="H44" s="46">
        <v>53</v>
      </c>
      <c r="I44" s="36">
        <v>5</v>
      </c>
      <c r="J44" s="37">
        <v>1</v>
      </c>
      <c r="K44" s="37">
        <v>0</v>
      </c>
      <c r="L44" s="37">
        <v>1</v>
      </c>
      <c r="M44" s="128">
        <v>0.2</v>
      </c>
      <c r="N44" s="40">
        <v>0</v>
      </c>
      <c r="O44" s="40">
        <v>0</v>
      </c>
      <c r="P44" s="129" t="s">
        <v>51</v>
      </c>
      <c r="Q44" s="129" t="s">
        <v>51</v>
      </c>
      <c r="R44" s="130" t="s">
        <v>47</v>
      </c>
      <c r="S44" s="40" t="s">
        <v>48</v>
      </c>
      <c r="T44" s="40" t="s">
        <v>48</v>
      </c>
      <c r="U44" s="40" t="s">
        <v>48</v>
      </c>
      <c r="V44" s="40" t="s">
        <v>52</v>
      </c>
      <c r="W44" s="40" t="s">
        <v>50</v>
      </c>
      <c r="X44" s="41"/>
      <c r="Y44" s="129" t="s">
        <v>51</v>
      </c>
      <c r="Z44" s="129" t="s">
        <v>51</v>
      </c>
      <c r="AA44" s="129" t="s">
        <v>51</v>
      </c>
      <c r="AB44" s="131">
        <v>1</v>
      </c>
    </row>
    <row r="45" spans="1:28" ht="26.4">
      <c r="A45" s="96">
        <v>1497</v>
      </c>
      <c r="B45" s="71" t="s">
        <v>42</v>
      </c>
      <c r="C45" s="71" t="s">
        <v>43</v>
      </c>
      <c r="D45" s="71" t="s">
        <v>44</v>
      </c>
      <c r="E45" s="34">
        <v>13</v>
      </c>
      <c r="F45" s="35" t="s">
        <v>75</v>
      </c>
      <c r="G45" s="72" t="s">
        <v>76</v>
      </c>
      <c r="H45" s="46">
        <v>335</v>
      </c>
      <c r="I45" s="36">
        <v>15</v>
      </c>
      <c r="J45" s="37">
        <v>2</v>
      </c>
      <c r="K45" s="37">
        <v>0</v>
      </c>
      <c r="L45" s="37">
        <v>2</v>
      </c>
      <c r="M45" s="128">
        <v>0.13333333333333333</v>
      </c>
      <c r="N45" s="40">
        <v>2</v>
      </c>
      <c r="O45" s="40">
        <v>2</v>
      </c>
      <c r="P45" s="129" t="s">
        <v>51</v>
      </c>
      <c r="Q45" s="129" t="s">
        <v>51</v>
      </c>
      <c r="R45" s="130" t="s">
        <v>47</v>
      </c>
      <c r="S45" s="40" t="s">
        <v>48</v>
      </c>
      <c r="T45" s="40" t="s">
        <v>49</v>
      </c>
      <c r="U45" s="40" t="s">
        <v>48</v>
      </c>
      <c r="V45" s="40" t="s">
        <v>48</v>
      </c>
      <c r="W45" s="40" t="s">
        <v>50</v>
      </c>
      <c r="X45" s="41"/>
      <c r="Y45" s="129" t="s">
        <v>51</v>
      </c>
      <c r="Z45" s="129" t="s">
        <v>51</v>
      </c>
      <c r="AA45" s="129" t="s">
        <v>51</v>
      </c>
      <c r="AB45" s="131">
        <v>1</v>
      </c>
    </row>
    <row r="46" spans="1:28" ht="26.4">
      <c r="A46" s="96">
        <v>3736</v>
      </c>
      <c r="B46" s="71" t="s">
        <v>42</v>
      </c>
      <c r="C46" s="71" t="s">
        <v>43</v>
      </c>
      <c r="D46" s="71" t="s">
        <v>44</v>
      </c>
      <c r="E46" s="34">
        <v>13</v>
      </c>
      <c r="F46" s="35" t="s">
        <v>75</v>
      </c>
      <c r="G46" s="72" t="s">
        <v>77</v>
      </c>
      <c r="H46" s="46">
        <v>179</v>
      </c>
      <c r="I46" s="36">
        <v>11</v>
      </c>
      <c r="J46" s="37">
        <v>0</v>
      </c>
      <c r="K46" s="37">
        <v>0</v>
      </c>
      <c r="L46" s="37">
        <v>0</v>
      </c>
      <c r="M46" s="128">
        <v>0</v>
      </c>
      <c r="N46" s="40">
        <v>0</v>
      </c>
      <c r="O46" s="40">
        <v>0</v>
      </c>
      <c r="P46" s="129" t="s">
        <v>51</v>
      </c>
      <c r="Q46" s="129" t="s">
        <v>51</v>
      </c>
      <c r="R46" s="130" t="s">
        <v>47</v>
      </c>
      <c r="S46" s="40" t="s">
        <v>48</v>
      </c>
      <c r="T46" s="40" t="s">
        <v>49</v>
      </c>
      <c r="U46" s="40" t="s">
        <v>52</v>
      </c>
      <c r="V46" s="40" t="s">
        <v>52</v>
      </c>
      <c r="W46" s="40" t="s">
        <v>50</v>
      </c>
      <c r="X46" s="41"/>
      <c r="Y46" s="129" t="s">
        <v>51</v>
      </c>
      <c r="Z46" s="129" t="s">
        <v>51</v>
      </c>
      <c r="AA46" s="129" t="s">
        <v>51</v>
      </c>
      <c r="AB46" s="131">
        <v>1</v>
      </c>
    </row>
    <row r="47" spans="1:28" ht="26.4">
      <c r="A47" s="96">
        <v>10305</v>
      </c>
      <c r="B47" s="71" t="s">
        <v>42</v>
      </c>
      <c r="C47" s="71" t="s">
        <v>43</v>
      </c>
      <c r="D47" s="71" t="s">
        <v>44</v>
      </c>
      <c r="E47" s="34">
        <v>13</v>
      </c>
      <c r="F47" s="35" t="s">
        <v>75</v>
      </c>
      <c r="G47" s="72" t="s">
        <v>78</v>
      </c>
      <c r="H47" s="46">
        <v>114</v>
      </c>
      <c r="I47" s="36">
        <v>7</v>
      </c>
      <c r="J47" s="37">
        <v>0</v>
      </c>
      <c r="K47" s="37">
        <v>0</v>
      </c>
      <c r="L47" s="37">
        <v>0</v>
      </c>
      <c r="M47" s="128">
        <v>0</v>
      </c>
      <c r="N47" s="40">
        <v>0</v>
      </c>
      <c r="O47" s="40">
        <v>0</v>
      </c>
      <c r="P47" s="129" t="s">
        <v>51</v>
      </c>
      <c r="Q47" s="129" t="s">
        <v>51</v>
      </c>
      <c r="R47" s="130" t="s">
        <v>47</v>
      </c>
      <c r="S47" s="40" t="s">
        <v>48</v>
      </c>
      <c r="T47" s="40" t="s">
        <v>48</v>
      </c>
      <c r="U47" s="40" t="s">
        <v>52</v>
      </c>
      <c r="V47" s="40" t="s">
        <v>48</v>
      </c>
      <c r="W47" s="40" t="s">
        <v>50</v>
      </c>
      <c r="X47" s="41"/>
      <c r="Y47" s="129" t="s">
        <v>51</v>
      </c>
      <c r="Z47" s="129" t="s">
        <v>51</v>
      </c>
      <c r="AA47" s="129" t="s">
        <v>51</v>
      </c>
      <c r="AB47" s="131">
        <v>1</v>
      </c>
    </row>
    <row r="48" spans="1:28" ht="26.4">
      <c r="A48" s="96">
        <v>10412</v>
      </c>
      <c r="B48" s="71" t="s">
        <v>42</v>
      </c>
      <c r="C48" s="71" t="s">
        <v>43</v>
      </c>
      <c r="D48" s="71" t="s">
        <v>44</v>
      </c>
      <c r="E48" s="34">
        <v>13</v>
      </c>
      <c r="F48" s="35" t="s">
        <v>75</v>
      </c>
      <c r="G48" s="72" t="s">
        <v>79</v>
      </c>
      <c r="H48" s="46">
        <v>77</v>
      </c>
      <c r="I48" s="36">
        <v>5</v>
      </c>
      <c r="J48" s="37">
        <v>3</v>
      </c>
      <c r="K48" s="37">
        <v>0</v>
      </c>
      <c r="L48" s="37">
        <v>3</v>
      </c>
      <c r="M48" s="128">
        <v>0.6</v>
      </c>
      <c r="N48" s="40">
        <v>0</v>
      </c>
      <c r="O48" s="40">
        <v>0</v>
      </c>
      <c r="P48" s="129" t="s">
        <v>51</v>
      </c>
      <c r="Q48" s="129" t="s">
        <v>51</v>
      </c>
      <c r="R48" s="130" t="s">
        <v>47</v>
      </c>
      <c r="S48" s="40" t="s">
        <v>48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129" t="s">
        <v>51</v>
      </c>
      <c r="Z48" s="129" t="s">
        <v>51</v>
      </c>
      <c r="AA48" s="129" t="s">
        <v>51</v>
      </c>
      <c r="AB48" s="131">
        <v>1</v>
      </c>
    </row>
    <row r="49" spans="1:28" ht="26.4">
      <c r="A49" s="96">
        <v>5439</v>
      </c>
      <c r="B49" s="71" t="s">
        <v>42</v>
      </c>
      <c r="C49" s="71" t="s">
        <v>43</v>
      </c>
      <c r="D49" s="71" t="s">
        <v>44</v>
      </c>
      <c r="E49" s="34">
        <v>14</v>
      </c>
      <c r="F49" s="35" t="s">
        <v>216</v>
      </c>
      <c r="G49" s="72" t="s">
        <v>192</v>
      </c>
      <c r="H49" s="46">
        <v>177</v>
      </c>
      <c r="I49" s="36">
        <v>11</v>
      </c>
      <c r="J49" s="37">
        <v>2</v>
      </c>
      <c r="K49" s="37">
        <v>0</v>
      </c>
      <c r="L49" s="37">
        <v>2</v>
      </c>
      <c r="M49" s="128">
        <v>0.18181818181818182</v>
      </c>
      <c r="N49" s="40">
        <v>0</v>
      </c>
      <c r="O49" s="40">
        <v>0</v>
      </c>
      <c r="P49" s="129" t="s">
        <v>51</v>
      </c>
      <c r="Q49" s="129" t="s">
        <v>51</v>
      </c>
      <c r="R49" s="130" t="s">
        <v>47</v>
      </c>
      <c r="S49" s="40" t="s">
        <v>52</v>
      </c>
      <c r="T49" s="40" t="s">
        <v>52</v>
      </c>
      <c r="U49" s="40" t="s">
        <v>52</v>
      </c>
      <c r="V49" s="40" t="s">
        <v>48</v>
      </c>
      <c r="W49" s="40" t="s">
        <v>50</v>
      </c>
      <c r="X49" s="41"/>
      <c r="Y49" s="129" t="s">
        <v>51</v>
      </c>
      <c r="Z49" s="129" t="s">
        <v>51</v>
      </c>
      <c r="AA49" s="129" t="s">
        <v>51</v>
      </c>
      <c r="AB49" s="131">
        <v>1</v>
      </c>
    </row>
    <row r="50" spans="1:28" ht="26.4">
      <c r="A50" s="96">
        <v>7887</v>
      </c>
      <c r="B50" s="71" t="s">
        <v>42</v>
      </c>
      <c r="C50" s="71" t="s">
        <v>43</v>
      </c>
      <c r="D50" s="71" t="s">
        <v>44</v>
      </c>
      <c r="E50" s="34">
        <v>14</v>
      </c>
      <c r="F50" s="35" t="s">
        <v>216</v>
      </c>
      <c r="G50" s="72" t="s">
        <v>193</v>
      </c>
      <c r="H50" s="46">
        <v>76</v>
      </c>
      <c r="I50" s="36">
        <v>5</v>
      </c>
      <c r="J50" s="37">
        <v>0</v>
      </c>
      <c r="K50" s="37">
        <v>0</v>
      </c>
      <c r="L50" s="37">
        <v>0</v>
      </c>
      <c r="M50" s="128">
        <v>0</v>
      </c>
      <c r="N50" s="40">
        <v>0</v>
      </c>
      <c r="O50" s="40">
        <v>0</v>
      </c>
      <c r="P50" s="129" t="s">
        <v>51</v>
      </c>
      <c r="Q50" s="129" t="s">
        <v>47</v>
      </c>
      <c r="R50" s="130" t="s">
        <v>47</v>
      </c>
      <c r="S50" s="40" t="s">
        <v>49</v>
      </c>
      <c r="T50" s="40" t="s">
        <v>52</v>
      </c>
      <c r="U50" s="40" t="s">
        <v>52</v>
      </c>
      <c r="V50" s="40" t="s">
        <v>52</v>
      </c>
      <c r="W50" s="40" t="s">
        <v>50</v>
      </c>
      <c r="X50" s="41"/>
      <c r="Y50" s="129" t="s">
        <v>47</v>
      </c>
      <c r="Z50" s="129" t="s">
        <v>51</v>
      </c>
      <c r="AA50" s="129" t="s">
        <v>51</v>
      </c>
      <c r="AB50" s="131">
        <v>1</v>
      </c>
    </row>
    <row r="51" spans="1:28" ht="26.4">
      <c r="A51" s="96">
        <v>9898</v>
      </c>
      <c r="B51" s="71" t="s">
        <v>42</v>
      </c>
      <c r="C51" s="71" t="s">
        <v>43</v>
      </c>
      <c r="D51" s="71" t="s">
        <v>44</v>
      </c>
      <c r="E51" s="34">
        <v>14</v>
      </c>
      <c r="F51" s="35" t="s">
        <v>216</v>
      </c>
      <c r="G51" s="72" t="s">
        <v>194</v>
      </c>
      <c r="H51" s="46">
        <v>38</v>
      </c>
      <c r="I51" s="36">
        <v>5</v>
      </c>
      <c r="J51" s="37">
        <v>0</v>
      </c>
      <c r="K51" s="37">
        <v>0</v>
      </c>
      <c r="L51" s="37">
        <v>0</v>
      </c>
      <c r="M51" s="128">
        <v>0</v>
      </c>
      <c r="N51" s="40">
        <v>0</v>
      </c>
      <c r="O51" s="40">
        <v>0</v>
      </c>
      <c r="P51" s="129" t="s">
        <v>51</v>
      </c>
      <c r="Q51" s="129" t="s">
        <v>47</v>
      </c>
      <c r="R51" s="130" t="s">
        <v>47</v>
      </c>
      <c r="S51" s="40" t="s">
        <v>52</v>
      </c>
      <c r="T51" s="40" t="s">
        <v>52</v>
      </c>
      <c r="U51" s="40" t="s">
        <v>52</v>
      </c>
      <c r="V51" s="40" t="s">
        <v>52</v>
      </c>
      <c r="W51" s="40" t="s">
        <v>50</v>
      </c>
      <c r="X51" s="41"/>
      <c r="Y51" s="129" t="s">
        <v>51</v>
      </c>
      <c r="Z51" s="129" t="s">
        <v>51</v>
      </c>
      <c r="AA51" s="129" t="s">
        <v>51</v>
      </c>
      <c r="AB51" s="131">
        <v>1</v>
      </c>
    </row>
    <row r="52" spans="1:28" ht="26.4">
      <c r="A52" s="96">
        <v>12132</v>
      </c>
      <c r="B52" s="71" t="s">
        <v>42</v>
      </c>
      <c r="C52" s="71" t="s">
        <v>43</v>
      </c>
      <c r="D52" s="71" t="s">
        <v>44</v>
      </c>
      <c r="E52" s="34">
        <v>14</v>
      </c>
      <c r="F52" s="35" t="s">
        <v>216</v>
      </c>
      <c r="G52" s="72" t="s">
        <v>195</v>
      </c>
      <c r="H52" s="46">
        <v>25</v>
      </c>
      <c r="I52" s="36">
        <v>5</v>
      </c>
      <c r="J52" s="37">
        <v>0</v>
      </c>
      <c r="K52" s="37">
        <v>0</v>
      </c>
      <c r="L52" s="37">
        <v>0</v>
      </c>
      <c r="M52" s="128">
        <v>0</v>
      </c>
      <c r="N52" s="40">
        <v>1</v>
      </c>
      <c r="O52" s="40">
        <v>1</v>
      </c>
      <c r="P52" s="129" t="s">
        <v>47</v>
      </c>
      <c r="Q52" s="129" t="s">
        <v>51</v>
      </c>
      <c r="R52" s="130" t="s">
        <v>47</v>
      </c>
      <c r="S52" s="40" t="s">
        <v>48</v>
      </c>
      <c r="T52" s="40" t="s">
        <v>49</v>
      </c>
      <c r="U52" s="40" t="s">
        <v>49</v>
      </c>
      <c r="V52" s="40" t="s">
        <v>49</v>
      </c>
      <c r="W52" s="40" t="s">
        <v>50</v>
      </c>
      <c r="X52" s="41"/>
      <c r="Y52" s="129" t="s">
        <v>51</v>
      </c>
      <c r="Z52" s="129" t="s">
        <v>51</v>
      </c>
      <c r="AA52" s="129" t="s">
        <v>47</v>
      </c>
      <c r="AB52" s="131">
        <v>1</v>
      </c>
    </row>
    <row r="53" spans="1:28" ht="26.4">
      <c r="A53" s="96">
        <v>1309</v>
      </c>
      <c r="B53" s="71" t="s">
        <v>42</v>
      </c>
      <c r="C53" s="71" t="s">
        <v>43</v>
      </c>
      <c r="D53" s="71" t="s">
        <v>44</v>
      </c>
      <c r="E53" s="34">
        <v>15</v>
      </c>
      <c r="F53" s="35" t="s">
        <v>80</v>
      </c>
      <c r="G53" s="72" t="s">
        <v>81</v>
      </c>
      <c r="H53" s="46">
        <v>30</v>
      </c>
      <c r="I53" s="36">
        <v>5</v>
      </c>
      <c r="J53" s="37">
        <v>0</v>
      </c>
      <c r="K53" s="37">
        <v>0</v>
      </c>
      <c r="L53" s="37">
        <v>0</v>
      </c>
      <c r="M53" s="128">
        <v>0</v>
      </c>
      <c r="N53" s="40">
        <v>0</v>
      </c>
      <c r="O53" s="40">
        <v>0</v>
      </c>
      <c r="P53" s="129" t="s">
        <v>47</v>
      </c>
      <c r="Q53" s="129" t="s">
        <v>47</v>
      </c>
      <c r="R53" s="130" t="s">
        <v>47</v>
      </c>
      <c r="S53" s="40" t="s">
        <v>49</v>
      </c>
      <c r="T53" s="40" t="s">
        <v>49</v>
      </c>
      <c r="U53" s="40" t="s">
        <v>49</v>
      </c>
      <c r="V53" s="40" t="s">
        <v>49</v>
      </c>
      <c r="W53" s="40" t="s">
        <v>50</v>
      </c>
      <c r="X53" s="41"/>
      <c r="Y53" s="129" t="s">
        <v>47</v>
      </c>
      <c r="Z53" s="129" t="s">
        <v>47</v>
      </c>
      <c r="AA53" s="129" t="s">
        <v>47</v>
      </c>
      <c r="AB53" s="131">
        <v>1</v>
      </c>
    </row>
    <row r="54" spans="1:28" ht="26.4">
      <c r="A54" s="96">
        <v>3844</v>
      </c>
      <c r="B54" s="71" t="s">
        <v>42</v>
      </c>
      <c r="C54" s="71" t="s">
        <v>43</v>
      </c>
      <c r="D54" s="71" t="s">
        <v>44</v>
      </c>
      <c r="E54" s="34">
        <v>15</v>
      </c>
      <c r="F54" s="35" t="s">
        <v>80</v>
      </c>
      <c r="G54" s="72" t="s">
        <v>82</v>
      </c>
      <c r="H54" s="46">
        <v>190</v>
      </c>
      <c r="I54" s="36">
        <v>11</v>
      </c>
      <c r="J54" s="37">
        <v>2</v>
      </c>
      <c r="K54" s="37">
        <v>0</v>
      </c>
      <c r="L54" s="37">
        <v>2</v>
      </c>
      <c r="M54" s="128">
        <v>0.18181818181818182</v>
      </c>
      <c r="N54" s="40">
        <v>0</v>
      </c>
      <c r="O54" s="40">
        <v>0</v>
      </c>
      <c r="P54" s="129" t="s">
        <v>51</v>
      </c>
      <c r="Q54" s="129" t="s">
        <v>51</v>
      </c>
      <c r="R54" s="130" t="s">
        <v>47</v>
      </c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129" t="s">
        <v>51</v>
      </c>
      <c r="Z54" s="129" t="s">
        <v>51</v>
      </c>
      <c r="AA54" s="129" t="s">
        <v>51</v>
      </c>
      <c r="AB54" s="131">
        <v>1</v>
      </c>
    </row>
    <row r="55" spans="1:28" ht="26.4">
      <c r="A55" s="96">
        <v>5143</v>
      </c>
      <c r="B55" s="71" t="s">
        <v>227</v>
      </c>
      <c r="C55" s="71" t="s">
        <v>43</v>
      </c>
      <c r="D55" s="71" t="s">
        <v>44</v>
      </c>
      <c r="E55" s="34">
        <v>15</v>
      </c>
      <c r="F55" s="35" t="s">
        <v>80</v>
      </c>
      <c r="G55" s="72" t="s">
        <v>83</v>
      </c>
      <c r="H55" s="46">
        <v>125</v>
      </c>
      <c r="I55" s="36">
        <v>8</v>
      </c>
      <c r="J55" s="37">
        <v>0</v>
      </c>
      <c r="K55" s="37">
        <v>0</v>
      </c>
      <c r="L55" s="37">
        <v>0</v>
      </c>
      <c r="M55" s="128">
        <v>0</v>
      </c>
      <c r="N55" s="40">
        <v>0</v>
      </c>
      <c r="O55" s="40">
        <v>0</v>
      </c>
      <c r="P55" s="129" t="s">
        <v>51</v>
      </c>
      <c r="Q55" s="129" t="s">
        <v>51</v>
      </c>
      <c r="R55" s="130" t="s">
        <v>47</v>
      </c>
      <c r="S55" s="40" t="s">
        <v>48</v>
      </c>
      <c r="T55" s="40" t="s">
        <v>48</v>
      </c>
      <c r="U55" s="40" t="s">
        <v>52</v>
      </c>
      <c r="V55" s="40" t="s">
        <v>52</v>
      </c>
      <c r="W55" s="40" t="s">
        <v>50</v>
      </c>
      <c r="X55" s="41"/>
      <c r="Y55" s="129" t="s">
        <v>51</v>
      </c>
      <c r="Z55" s="129" t="s">
        <v>51</v>
      </c>
      <c r="AA55" s="129" t="s">
        <v>51</v>
      </c>
      <c r="AB55" s="131">
        <v>1</v>
      </c>
    </row>
    <row r="56" spans="1:28" ht="26.4">
      <c r="A56" s="96">
        <v>8579</v>
      </c>
      <c r="B56" s="71" t="s">
        <v>42</v>
      </c>
      <c r="C56" s="71" t="s">
        <v>43</v>
      </c>
      <c r="D56" s="71" t="s">
        <v>44</v>
      </c>
      <c r="E56" s="34">
        <v>15</v>
      </c>
      <c r="F56" s="35" t="s">
        <v>80</v>
      </c>
      <c r="G56" s="72" t="s">
        <v>84</v>
      </c>
      <c r="H56" s="46">
        <v>146</v>
      </c>
      <c r="I56" s="36">
        <v>9</v>
      </c>
      <c r="J56" s="37">
        <v>1</v>
      </c>
      <c r="K56" s="37">
        <v>0</v>
      </c>
      <c r="L56" s="37">
        <v>1</v>
      </c>
      <c r="M56" s="128">
        <v>0.1111111111111111</v>
      </c>
      <c r="N56" s="40">
        <v>0</v>
      </c>
      <c r="O56" s="40">
        <v>0</v>
      </c>
      <c r="P56" s="129" t="s">
        <v>51</v>
      </c>
      <c r="Q56" s="129" t="s">
        <v>51</v>
      </c>
      <c r="R56" s="130" t="s">
        <v>47</v>
      </c>
      <c r="S56" s="40" t="s">
        <v>48</v>
      </c>
      <c r="T56" s="40" t="s">
        <v>48</v>
      </c>
      <c r="U56" s="40" t="s">
        <v>48</v>
      </c>
      <c r="V56" s="40" t="s">
        <v>48</v>
      </c>
      <c r="W56" s="40" t="s">
        <v>53</v>
      </c>
      <c r="X56" s="41"/>
      <c r="Y56" s="129" t="s">
        <v>51</v>
      </c>
      <c r="Z56" s="129" t="s">
        <v>51</v>
      </c>
      <c r="AA56" s="129" t="s">
        <v>51</v>
      </c>
      <c r="AB56" s="131">
        <v>1</v>
      </c>
    </row>
    <row r="57" spans="1:28" ht="26.4">
      <c r="A57" s="96">
        <v>9939</v>
      </c>
      <c r="B57" s="71" t="s">
        <v>42</v>
      </c>
      <c r="C57" s="71" t="s">
        <v>43</v>
      </c>
      <c r="D57" s="71" t="s">
        <v>44</v>
      </c>
      <c r="E57" s="34">
        <v>15</v>
      </c>
      <c r="F57" s="35" t="s">
        <v>80</v>
      </c>
      <c r="G57" s="72" t="s">
        <v>85</v>
      </c>
      <c r="H57" s="46">
        <v>73</v>
      </c>
      <c r="I57" s="36">
        <v>5</v>
      </c>
      <c r="J57" s="37">
        <v>0</v>
      </c>
      <c r="K57" s="37">
        <v>0</v>
      </c>
      <c r="L57" s="37">
        <v>0</v>
      </c>
      <c r="M57" s="128">
        <v>0</v>
      </c>
      <c r="N57" s="40">
        <v>0</v>
      </c>
      <c r="O57" s="40">
        <v>0</v>
      </c>
      <c r="P57" s="129" t="s">
        <v>51</v>
      </c>
      <c r="Q57" s="129" t="s">
        <v>51</v>
      </c>
      <c r="R57" s="130" t="s">
        <v>47</v>
      </c>
      <c r="S57" s="40" t="s">
        <v>48</v>
      </c>
      <c r="T57" s="40" t="s">
        <v>52</v>
      </c>
      <c r="U57" s="40" t="s">
        <v>48</v>
      </c>
      <c r="V57" s="40" t="s">
        <v>52</v>
      </c>
      <c r="W57" s="40" t="s">
        <v>50</v>
      </c>
      <c r="X57" s="41"/>
      <c r="Y57" s="129" t="s">
        <v>51</v>
      </c>
      <c r="Z57" s="129" t="s">
        <v>51</v>
      </c>
      <c r="AA57" s="129" t="s">
        <v>51</v>
      </c>
      <c r="AB57" s="131">
        <v>1</v>
      </c>
    </row>
    <row r="58" spans="1:28" ht="26.4">
      <c r="A58" s="96">
        <v>1233</v>
      </c>
      <c r="B58" s="71" t="s">
        <v>42</v>
      </c>
      <c r="C58" s="71" t="s">
        <v>43</v>
      </c>
      <c r="D58" s="71" t="s">
        <v>44</v>
      </c>
      <c r="E58" s="34">
        <v>16</v>
      </c>
      <c r="F58" s="35" t="s">
        <v>86</v>
      </c>
      <c r="G58" s="72" t="s">
        <v>87</v>
      </c>
      <c r="H58" s="46">
        <v>272</v>
      </c>
      <c r="I58" s="36">
        <v>15</v>
      </c>
      <c r="J58" s="37">
        <v>1</v>
      </c>
      <c r="K58" s="37">
        <v>0</v>
      </c>
      <c r="L58" s="37">
        <v>1</v>
      </c>
      <c r="M58" s="128">
        <v>6.6666666666666666E-2</v>
      </c>
      <c r="N58" s="40">
        <v>0</v>
      </c>
      <c r="O58" s="40">
        <v>0</v>
      </c>
      <c r="P58" s="129" t="s">
        <v>51</v>
      </c>
      <c r="Q58" s="129" t="s">
        <v>51</v>
      </c>
      <c r="R58" s="130" t="s">
        <v>47</v>
      </c>
      <c r="S58" s="40" t="s">
        <v>48</v>
      </c>
      <c r="T58" s="40" t="s">
        <v>52</v>
      </c>
      <c r="U58" s="40" t="s">
        <v>52</v>
      </c>
      <c r="V58" s="40" t="s">
        <v>48</v>
      </c>
      <c r="W58" s="40" t="s">
        <v>50</v>
      </c>
      <c r="X58" s="41"/>
      <c r="Y58" s="129" t="s">
        <v>51</v>
      </c>
      <c r="Z58" s="129" t="s">
        <v>51</v>
      </c>
      <c r="AA58" s="129" t="s">
        <v>51</v>
      </c>
      <c r="AB58" s="131">
        <v>1</v>
      </c>
    </row>
    <row r="59" spans="1:28" ht="26.4">
      <c r="A59" s="96">
        <v>5218</v>
      </c>
      <c r="B59" s="71" t="s">
        <v>42</v>
      </c>
      <c r="C59" s="71" t="s">
        <v>43</v>
      </c>
      <c r="D59" s="71" t="s">
        <v>44</v>
      </c>
      <c r="E59" s="34">
        <v>16</v>
      </c>
      <c r="F59" s="35" t="s">
        <v>86</v>
      </c>
      <c r="G59" s="72" t="s">
        <v>88</v>
      </c>
      <c r="H59" s="46">
        <v>41</v>
      </c>
      <c r="I59" s="36">
        <v>5</v>
      </c>
      <c r="J59" s="37">
        <v>0</v>
      </c>
      <c r="K59" s="37">
        <v>0</v>
      </c>
      <c r="L59" s="37">
        <v>0</v>
      </c>
      <c r="M59" s="128">
        <v>0</v>
      </c>
      <c r="N59" s="40">
        <v>0</v>
      </c>
      <c r="O59" s="40">
        <v>0</v>
      </c>
      <c r="P59" s="129" t="s">
        <v>51</v>
      </c>
      <c r="Q59" s="129" t="s">
        <v>51</v>
      </c>
      <c r="R59" s="130" t="s">
        <v>47</v>
      </c>
      <c r="S59" s="40" t="s">
        <v>48</v>
      </c>
      <c r="T59" s="40" t="s">
        <v>48</v>
      </c>
      <c r="U59" s="40" t="s">
        <v>52</v>
      </c>
      <c r="V59" s="40" t="s">
        <v>48</v>
      </c>
      <c r="W59" s="40" t="s">
        <v>50</v>
      </c>
      <c r="X59" s="41"/>
      <c r="Y59" s="129" t="s">
        <v>51</v>
      </c>
      <c r="Z59" s="129" t="s">
        <v>51</v>
      </c>
      <c r="AA59" s="129" t="s">
        <v>51</v>
      </c>
      <c r="AB59" s="131">
        <v>1</v>
      </c>
    </row>
    <row r="60" spans="1:28" ht="26.4">
      <c r="A60" s="96">
        <v>10592</v>
      </c>
      <c r="B60" s="71" t="s">
        <v>42</v>
      </c>
      <c r="C60" s="71" t="s">
        <v>43</v>
      </c>
      <c r="D60" s="71" t="s">
        <v>44</v>
      </c>
      <c r="E60" s="34">
        <v>16</v>
      </c>
      <c r="F60" s="35" t="s">
        <v>86</v>
      </c>
      <c r="G60" s="72" t="s">
        <v>89</v>
      </c>
      <c r="H60" s="46">
        <v>62</v>
      </c>
      <c r="I60" s="36">
        <v>5</v>
      </c>
      <c r="J60" s="37">
        <v>0</v>
      </c>
      <c r="K60" s="37">
        <v>0</v>
      </c>
      <c r="L60" s="37">
        <v>0</v>
      </c>
      <c r="M60" s="128">
        <v>0</v>
      </c>
      <c r="N60" s="40">
        <v>0</v>
      </c>
      <c r="O60" s="40">
        <v>0</v>
      </c>
      <c r="P60" s="129" t="s">
        <v>51</v>
      </c>
      <c r="Q60" s="129" t="s">
        <v>51</v>
      </c>
      <c r="R60" s="130" t="s">
        <v>47</v>
      </c>
      <c r="S60" s="40" t="s">
        <v>52</v>
      </c>
      <c r="T60" s="40" t="s">
        <v>49</v>
      </c>
      <c r="U60" s="40" t="s">
        <v>49</v>
      </c>
      <c r="V60" s="40" t="s">
        <v>52</v>
      </c>
      <c r="W60" s="40" t="s">
        <v>50</v>
      </c>
      <c r="X60" s="41"/>
      <c r="Y60" s="129" t="s">
        <v>51</v>
      </c>
      <c r="Z60" s="129" t="s">
        <v>47</v>
      </c>
      <c r="AA60" s="129" t="s">
        <v>51</v>
      </c>
      <c r="AB60" s="131">
        <v>1</v>
      </c>
    </row>
    <row r="61" spans="1:28" ht="26.4">
      <c r="A61" s="96">
        <v>14685</v>
      </c>
      <c r="B61" s="71" t="s">
        <v>42</v>
      </c>
      <c r="C61" s="71" t="s">
        <v>43</v>
      </c>
      <c r="D61" s="71" t="s">
        <v>44</v>
      </c>
      <c r="E61" s="34">
        <v>16</v>
      </c>
      <c r="F61" s="35" t="s">
        <v>86</v>
      </c>
      <c r="G61" s="72" t="s">
        <v>90</v>
      </c>
      <c r="H61" s="46">
        <v>103</v>
      </c>
      <c r="I61" s="36">
        <v>6</v>
      </c>
      <c r="J61" s="37">
        <v>5</v>
      </c>
      <c r="K61" s="37">
        <v>0</v>
      </c>
      <c r="L61" s="37">
        <v>5</v>
      </c>
      <c r="M61" s="128">
        <v>0.83333333333333337</v>
      </c>
      <c r="N61" s="40">
        <v>0</v>
      </c>
      <c r="O61" s="40">
        <v>0</v>
      </c>
      <c r="P61" s="129" t="s">
        <v>51</v>
      </c>
      <c r="Q61" s="129" t="s">
        <v>51</v>
      </c>
      <c r="R61" s="130" t="s">
        <v>47</v>
      </c>
      <c r="S61" s="40" t="s">
        <v>48</v>
      </c>
      <c r="T61" s="40" t="s">
        <v>48</v>
      </c>
      <c r="U61" s="40" t="s">
        <v>48</v>
      </c>
      <c r="V61" s="40" t="s">
        <v>52</v>
      </c>
      <c r="W61" s="40" t="s">
        <v>50</v>
      </c>
      <c r="X61" s="41"/>
      <c r="Y61" s="129" t="s">
        <v>51</v>
      </c>
      <c r="Z61" s="129" t="s">
        <v>51</v>
      </c>
      <c r="AA61" s="129" t="s">
        <v>51</v>
      </c>
      <c r="AB61" s="131">
        <v>1</v>
      </c>
    </row>
    <row r="62" spans="1:28" ht="26.4">
      <c r="A62" s="96">
        <v>1238</v>
      </c>
      <c r="B62" s="71" t="s">
        <v>42</v>
      </c>
      <c r="C62" s="71" t="s">
        <v>43</v>
      </c>
      <c r="D62" s="71" t="s">
        <v>44</v>
      </c>
      <c r="E62" s="34">
        <v>17</v>
      </c>
      <c r="F62" s="35" t="s">
        <v>229</v>
      </c>
      <c r="G62" s="72" t="s">
        <v>91</v>
      </c>
      <c r="H62" s="46">
        <v>99</v>
      </c>
      <c r="I62" s="36">
        <v>5</v>
      </c>
      <c r="J62" s="37">
        <v>6</v>
      </c>
      <c r="K62" s="37">
        <v>0</v>
      </c>
      <c r="L62" s="37">
        <v>6</v>
      </c>
      <c r="M62" s="128">
        <v>1.2</v>
      </c>
      <c r="N62" s="40">
        <v>0</v>
      </c>
      <c r="O62" s="40">
        <v>0</v>
      </c>
      <c r="P62" s="129" t="s">
        <v>47</v>
      </c>
      <c r="Q62" s="129" t="s">
        <v>51</v>
      </c>
      <c r="R62" s="130" t="s">
        <v>47</v>
      </c>
      <c r="S62" s="40" t="s">
        <v>52</v>
      </c>
      <c r="T62" s="40" t="s">
        <v>49</v>
      </c>
      <c r="U62" s="40" t="s">
        <v>49</v>
      </c>
      <c r="V62" s="40" t="s">
        <v>49</v>
      </c>
      <c r="W62" s="40" t="s">
        <v>50</v>
      </c>
      <c r="X62" s="41"/>
      <c r="Y62" s="129" t="s">
        <v>51</v>
      </c>
      <c r="Z62" s="129" t="s">
        <v>51</v>
      </c>
      <c r="AA62" s="129" t="s">
        <v>51</v>
      </c>
      <c r="AB62" s="131">
        <v>1</v>
      </c>
    </row>
    <row r="63" spans="1:28" ht="26.4">
      <c r="A63" s="96">
        <v>1793</v>
      </c>
      <c r="B63" s="71" t="s">
        <v>42</v>
      </c>
      <c r="C63" s="71" t="s">
        <v>43</v>
      </c>
      <c r="D63" s="71" t="s">
        <v>44</v>
      </c>
      <c r="E63" s="34">
        <v>17</v>
      </c>
      <c r="F63" s="35" t="s">
        <v>229</v>
      </c>
      <c r="G63" s="72" t="s">
        <v>92</v>
      </c>
      <c r="H63" s="46">
        <v>441</v>
      </c>
      <c r="I63" s="36">
        <v>15</v>
      </c>
      <c r="J63" s="37">
        <v>8</v>
      </c>
      <c r="K63" s="37">
        <v>0</v>
      </c>
      <c r="L63" s="37">
        <v>8</v>
      </c>
      <c r="M63" s="128">
        <v>0.53333333333333333</v>
      </c>
      <c r="N63" s="40">
        <v>1</v>
      </c>
      <c r="O63" s="40">
        <v>1</v>
      </c>
      <c r="P63" s="129" t="s">
        <v>51</v>
      </c>
      <c r="Q63" s="129" t="s">
        <v>51</v>
      </c>
      <c r="R63" s="130" t="s">
        <v>47</v>
      </c>
      <c r="S63" s="40" t="s">
        <v>48</v>
      </c>
      <c r="T63" s="40" t="s">
        <v>48</v>
      </c>
      <c r="U63" s="40" t="s">
        <v>48</v>
      </c>
      <c r="V63" s="40" t="s">
        <v>48</v>
      </c>
      <c r="W63" s="40" t="s">
        <v>53</v>
      </c>
      <c r="X63" s="41"/>
      <c r="Y63" s="129" t="s">
        <v>51</v>
      </c>
      <c r="Z63" s="129" t="s">
        <v>51</v>
      </c>
      <c r="AA63" s="129" t="s">
        <v>47</v>
      </c>
      <c r="AB63" s="131">
        <v>1</v>
      </c>
    </row>
    <row r="64" spans="1:28" ht="26.4">
      <c r="A64" s="96">
        <v>11054</v>
      </c>
      <c r="B64" s="71" t="s">
        <v>42</v>
      </c>
      <c r="C64" s="71" t="s">
        <v>43</v>
      </c>
      <c r="D64" s="71" t="s">
        <v>44</v>
      </c>
      <c r="E64" s="34">
        <v>17</v>
      </c>
      <c r="F64" s="35" t="s">
        <v>229</v>
      </c>
      <c r="G64" s="72" t="s">
        <v>93</v>
      </c>
      <c r="H64" s="46">
        <v>76</v>
      </c>
      <c r="I64" s="36">
        <v>5</v>
      </c>
      <c r="J64" s="37">
        <v>0</v>
      </c>
      <c r="K64" s="37">
        <v>0</v>
      </c>
      <c r="L64" s="37">
        <v>0</v>
      </c>
      <c r="M64" s="128">
        <v>0</v>
      </c>
      <c r="N64" s="40">
        <v>0</v>
      </c>
      <c r="O64" s="40">
        <v>0</v>
      </c>
      <c r="P64" s="129" t="s">
        <v>47</v>
      </c>
      <c r="Q64" s="129" t="s">
        <v>51</v>
      </c>
      <c r="R64" s="130" t="s">
        <v>47</v>
      </c>
      <c r="S64" s="40" t="s">
        <v>49</v>
      </c>
      <c r="T64" s="40" t="s">
        <v>49</v>
      </c>
      <c r="U64" s="40" t="s">
        <v>49</v>
      </c>
      <c r="V64" s="40" t="s">
        <v>49</v>
      </c>
      <c r="W64" s="40" t="s">
        <v>50</v>
      </c>
      <c r="X64" s="41"/>
      <c r="Y64" s="129" t="s">
        <v>47</v>
      </c>
      <c r="Z64" s="129" t="s">
        <v>47</v>
      </c>
      <c r="AA64" s="129" t="s">
        <v>47</v>
      </c>
      <c r="AB64" s="131">
        <v>1</v>
      </c>
    </row>
    <row r="65" spans="1:28" ht="26.4">
      <c r="A65" s="96">
        <v>12517</v>
      </c>
      <c r="B65" s="71" t="s">
        <v>42</v>
      </c>
      <c r="C65" s="71" t="s">
        <v>43</v>
      </c>
      <c r="D65" s="71" t="s">
        <v>44</v>
      </c>
      <c r="E65" s="34">
        <v>17</v>
      </c>
      <c r="F65" s="35" t="s">
        <v>229</v>
      </c>
      <c r="G65" s="72" t="s">
        <v>94</v>
      </c>
      <c r="H65" s="46">
        <v>49</v>
      </c>
      <c r="I65" s="36">
        <v>5</v>
      </c>
      <c r="J65" s="37">
        <v>3</v>
      </c>
      <c r="K65" s="37">
        <v>0</v>
      </c>
      <c r="L65" s="37">
        <v>3</v>
      </c>
      <c r="M65" s="128">
        <v>0.6</v>
      </c>
      <c r="N65" s="40">
        <v>0</v>
      </c>
      <c r="O65" s="40">
        <v>0</v>
      </c>
      <c r="P65" s="129" t="s">
        <v>51</v>
      </c>
      <c r="Q65" s="129" t="s">
        <v>51</v>
      </c>
      <c r="R65" s="130" t="s">
        <v>47</v>
      </c>
      <c r="S65" s="40" t="s">
        <v>48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129" t="s">
        <v>51</v>
      </c>
      <c r="Z65" s="129" t="s">
        <v>51</v>
      </c>
      <c r="AA65" s="129" t="s">
        <v>51</v>
      </c>
      <c r="AB65" s="131">
        <v>1</v>
      </c>
    </row>
    <row r="66" spans="1:28" ht="26.4">
      <c r="A66" s="96">
        <v>1794</v>
      </c>
      <c r="B66" s="71" t="s">
        <v>42</v>
      </c>
      <c r="C66" s="71" t="s">
        <v>43</v>
      </c>
      <c r="D66" s="71" t="s">
        <v>44</v>
      </c>
      <c r="E66" s="34">
        <v>18</v>
      </c>
      <c r="F66" s="35" t="s">
        <v>95</v>
      </c>
      <c r="G66" s="72" t="s">
        <v>96</v>
      </c>
      <c r="H66" s="46">
        <v>206</v>
      </c>
      <c r="I66" s="36">
        <v>12</v>
      </c>
      <c r="J66" s="37">
        <v>2</v>
      </c>
      <c r="K66" s="37">
        <v>0</v>
      </c>
      <c r="L66" s="37">
        <v>2</v>
      </c>
      <c r="M66" s="128">
        <v>0.16666666666666666</v>
      </c>
      <c r="N66" s="40">
        <v>2</v>
      </c>
      <c r="O66" s="40">
        <v>2</v>
      </c>
      <c r="P66" s="129" t="s">
        <v>51</v>
      </c>
      <c r="Q66" s="129" t="s">
        <v>51</v>
      </c>
      <c r="R66" s="130" t="s">
        <v>47</v>
      </c>
      <c r="S66" s="40" t="s">
        <v>48</v>
      </c>
      <c r="T66" s="40" t="s">
        <v>52</v>
      </c>
      <c r="U66" s="40" t="s">
        <v>52</v>
      </c>
      <c r="V66" s="40" t="s">
        <v>52</v>
      </c>
      <c r="W66" s="40" t="s">
        <v>50</v>
      </c>
      <c r="X66" s="41"/>
      <c r="Y66" s="129" t="s">
        <v>51</v>
      </c>
      <c r="Z66" s="129" t="s">
        <v>47</v>
      </c>
      <c r="AA66" s="129" t="s">
        <v>47</v>
      </c>
      <c r="AB66" s="131">
        <v>1</v>
      </c>
    </row>
    <row r="67" spans="1:28" ht="26.4">
      <c r="A67" s="96">
        <v>2411</v>
      </c>
      <c r="B67" s="71" t="s">
        <v>42</v>
      </c>
      <c r="C67" s="71" t="s">
        <v>43</v>
      </c>
      <c r="D67" s="71" t="s">
        <v>44</v>
      </c>
      <c r="E67" s="34">
        <v>18</v>
      </c>
      <c r="F67" s="35" t="s">
        <v>95</v>
      </c>
      <c r="G67" s="72" t="s">
        <v>97</v>
      </c>
      <c r="H67" s="46">
        <v>269</v>
      </c>
      <c r="I67" s="36">
        <v>15</v>
      </c>
      <c r="J67" s="37">
        <v>3</v>
      </c>
      <c r="K67" s="37">
        <v>0</v>
      </c>
      <c r="L67" s="37">
        <v>3</v>
      </c>
      <c r="M67" s="128">
        <v>0.2</v>
      </c>
      <c r="N67" s="40">
        <v>0</v>
      </c>
      <c r="O67" s="40">
        <v>0</v>
      </c>
      <c r="P67" s="129" t="s">
        <v>51</v>
      </c>
      <c r="Q67" s="129" t="s">
        <v>51</v>
      </c>
      <c r="R67" s="130" t="s">
        <v>47</v>
      </c>
      <c r="S67" s="40" t="s">
        <v>48</v>
      </c>
      <c r="T67" s="40" t="s">
        <v>48</v>
      </c>
      <c r="U67" s="40" t="s">
        <v>48</v>
      </c>
      <c r="V67" s="40" t="s">
        <v>48</v>
      </c>
      <c r="W67" s="40" t="s">
        <v>53</v>
      </c>
      <c r="X67" s="41"/>
      <c r="Y67" s="129" t="s">
        <v>51</v>
      </c>
      <c r="Z67" s="129" t="s">
        <v>51</v>
      </c>
      <c r="AA67" s="129" t="s">
        <v>47</v>
      </c>
      <c r="AB67" s="131">
        <v>1</v>
      </c>
    </row>
    <row r="68" spans="1:28" ht="26.4">
      <c r="A68" s="96">
        <v>7550</v>
      </c>
      <c r="B68" s="71" t="s">
        <v>42</v>
      </c>
      <c r="C68" s="71" t="s">
        <v>43</v>
      </c>
      <c r="D68" s="71" t="s">
        <v>44</v>
      </c>
      <c r="E68" s="34">
        <v>18</v>
      </c>
      <c r="F68" s="35" t="s">
        <v>95</v>
      </c>
      <c r="G68" s="72" t="s">
        <v>98</v>
      </c>
      <c r="H68" s="46">
        <v>86</v>
      </c>
      <c r="I68" s="36">
        <v>5</v>
      </c>
      <c r="J68" s="37">
        <v>3</v>
      </c>
      <c r="K68" s="37">
        <v>0</v>
      </c>
      <c r="L68" s="37">
        <v>3</v>
      </c>
      <c r="M68" s="128">
        <v>0.6</v>
      </c>
      <c r="N68" s="40">
        <v>0</v>
      </c>
      <c r="O68" s="40">
        <v>0</v>
      </c>
      <c r="P68" s="129" t="s">
        <v>47</v>
      </c>
      <c r="Q68" s="129" t="s">
        <v>51</v>
      </c>
      <c r="R68" s="130" t="s">
        <v>47</v>
      </c>
      <c r="S68" s="40" t="s">
        <v>52</v>
      </c>
      <c r="T68" s="40" t="s">
        <v>49</v>
      </c>
      <c r="U68" s="40" t="s">
        <v>49</v>
      </c>
      <c r="V68" s="40" t="s">
        <v>49</v>
      </c>
      <c r="W68" s="40" t="s">
        <v>50</v>
      </c>
      <c r="X68" s="41"/>
      <c r="Y68" s="129" t="s">
        <v>51</v>
      </c>
      <c r="Z68" s="129" t="s">
        <v>47</v>
      </c>
      <c r="AA68" s="129" t="s">
        <v>47</v>
      </c>
      <c r="AB68" s="131">
        <v>1</v>
      </c>
    </row>
    <row r="69" spans="1:28" ht="26.4">
      <c r="A69" s="96">
        <v>8986</v>
      </c>
      <c r="B69" s="71" t="s">
        <v>42</v>
      </c>
      <c r="C69" s="71" t="s">
        <v>43</v>
      </c>
      <c r="D69" s="71" t="s">
        <v>44</v>
      </c>
      <c r="E69" s="34">
        <v>18</v>
      </c>
      <c r="F69" s="35" t="s">
        <v>95</v>
      </c>
      <c r="G69" s="72" t="s">
        <v>99</v>
      </c>
      <c r="H69" s="46">
        <v>109</v>
      </c>
      <c r="I69" s="36">
        <v>6</v>
      </c>
      <c r="J69" s="37">
        <v>0</v>
      </c>
      <c r="K69" s="37">
        <v>0</v>
      </c>
      <c r="L69" s="37">
        <v>0</v>
      </c>
      <c r="M69" s="128">
        <v>0</v>
      </c>
      <c r="N69" s="40">
        <v>1</v>
      </c>
      <c r="O69" s="40">
        <v>1</v>
      </c>
      <c r="P69" s="129" t="s">
        <v>47</v>
      </c>
      <c r="Q69" s="129" t="s">
        <v>47</v>
      </c>
      <c r="R69" s="130" t="s">
        <v>47</v>
      </c>
      <c r="S69" s="40" t="s">
        <v>49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129" t="s">
        <v>47</v>
      </c>
      <c r="Z69" s="129" t="s">
        <v>47</v>
      </c>
      <c r="AA69" s="129" t="s">
        <v>47</v>
      </c>
      <c r="AB69" s="131">
        <v>1</v>
      </c>
    </row>
    <row r="70" spans="1:28" ht="26.4">
      <c r="A70" s="96">
        <v>938</v>
      </c>
      <c r="B70" s="71" t="s">
        <v>42</v>
      </c>
      <c r="C70" s="71" t="s">
        <v>43</v>
      </c>
      <c r="D70" s="71" t="s">
        <v>44</v>
      </c>
      <c r="E70" s="34">
        <v>19</v>
      </c>
      <c r="F70" s="35" t="s">
        <v>100</v>
      </c>
      <c r="G70" s="72" t="s">
        <v>101</v>
      </c>
      <c r="H70" s="46">
        <v>265</v>
      </c>
      <c r="I70" s="36">
        <v>15</v>
      </c>
      <c r="J70" s="37">
        <v>4</v>
      </c>
      <c r="K70" s="37">
        <v>0</v>
      </c>
      <c r="L70" s="37">
        <v>4</v>
      </c>
      <c r="M70" s="128">
        <v>0.26666666666666666</v>
      </c>
      <c r="N70" s="40">
        <v>0</v>
      </c>
      <c r="O70" s="40">
        <v>0</v>
      </c>
      <c r="P70" s="129" t="s">
        <v>47</v>
      </c>
      <c r="Q70" s="129" t="s">
        <v>51</v>
      </c>
      <c r="R70" s="130" t="s">
        <v>47</v>
      </c>
      <c r="S70" s="40" t="s">
        <v>48</v>
      </c>
      <c r="T70" s="40" t="s">
        <v>49</v>
      </c>
      <c r="U70" s="40" t="s">
        <v>49</v>
      </c>
      <c r="V70" s="40" t="s">
        <v>49</v>
      </c>
      <c r="W70" s="40" t="s">
        <v>50</v>
      </c>
      <c r="X70" s="41"/>
      <c r="Y70" s="129" t="s">
        <v>51</v>
      </c>
      <c r="Z70" s="129" t="s">
        <v>51</v>
      </c>
      <c r="AA70" s="129" t="s">
        <v>51</v>
      </c>
      <c r="AB70" s="131">
        <v>1</v>
      </c>
    </row>
    <row r="71" spans="1:28" ht="26.4">
      <c r="A71" s="96">
        <v>2716</v>
      </c>
      <c r="B71" s="71" t="s">
        <v>42</v>
      </c>
      <c r="C71" s="71" t="s">
        <v>43</v>
      </c>
      <c r="D71" s="71" t="s">
        <v>44</v>
      </c>
      <c r="E71" s="34">
        <v>19</v>
      </c>
      <c r="F71" s="35" t="s">
        <v>100</v>
      </c>
      <c r="G71" s="72" t="s">
        <v>102</v>
      </c>
      <c r="H71" s="46">
        <v>226</v>
      </c>
      <c r="I71" s="36">
        <v>13</v>
      </c>
      <c r="J71" s="37">
        <v>1</v>
      </c>
      <c r="K71" s="37">
        <v>0</v>
      </c>
      <c r="L71" s="37">
        <v>1</v>
      </c>
      <c r="M71" s="128">
        <v>7.6923076923076927E-2</v>
      </c>
      <c r="N71" s="40">
        <v>1</v>
      </c>
      <c r="O71" s="40">
        <v>25</v>
      </c>
      <c r="P71" s="129" t="s">
        <v>51</v>
      </c>
      <c r="Q71" s="129" t="s">
        <v>51</v>
      </c>
      <c r="R71" s="130" t="s">
        <v>47</v>
      </c>
      <c r="S71" s="40" t="s">
        <v>48</v>
      </c>
      <c r="T71" s="40" t="s">
        <v>48</v>
      </c>
      <c r="U71" s="40" t="s">
        <v>48</v>
      </c>
      <c r="V71" s="40" t="s">
        <v>48</v>
      </c>
      <c r="W71" s="40" t="s">
        <v>53</v>
      </c>
      <c r="X71" s="41"/>
      <c r="Y71" s="129" t="s">
        <v>51</v>
      </c>
      <c r="Z71" s="129" t="s">
        <v>51</v>
      </c>
      <c r="AA71" s="129" t="s">
        <v>51</v>
      </c>
      <c r="AB71" s="131">
        <v>1</v>
      </c>
    </row>
    <row r="72" spans="1:28" ht="26.4">
      <c r="A72" s="96">
        <v>9264</v>
      </c>
      <c r="B72" s="71" t="s">
        <v>42</v>
      </c>
      <c r="C72" s="71" t="s">
        <v>43</v>
      </c>
      <c r="D72" s="71" t="s">
        <v>44</v>
      </c>
      <c r="E72" s="34">
        <v>19</v>
      </c>
      <c r="F72" s="35" t="s">
        <v>100</v>
      </c>
      <c r="G72" s="72" t="s">
        <v>101</v>
      </c>
      <c r="H72" s="46">
        <v>318</v>
      </c>
      <c r="I72" s="36">
        <v>15</v>
      </c>
      <c r="J72" s="37">
        <v>4</v>
      </c>
      <c r="K72" s="37">
        <v>0</v>
      </c>
      <c r="L72" s="37">
        <v>4</v>
      </c>
      <c r="M72" s="128">
        <v>0.26666666666666666</v>
      </c>
      <c r="N72" s="40">
        <v>0</v>
      </c>
      <c r="O72" s="40">
        <v>0</v>
      </c>
      <c r="P72" s="129" t="s">
        <v>51</v>
      </c>
      <c r="Q72" s="129" t="s">
        <v>51</v>
      </c>
      <c r="R72" s="130" t="s">
        <v>47</v>
      </c>
      <c r="S72" s="40" t="s">
        <v>48</v>
      </c>
      <c r="T72" s="40" t="s">
        <v>48</v>
      </c>
      <c r="U72" s="40" t="s">
        <v>48</v>
      </c>
      <c r="V72" s="40" t="s">
        <v>52</v>
      </c>
      <c r="W72" s="40" t="s">
        <v>50</v>
      </c>
      <c r="X72" s="41"/>
      <c r="Y72" s="129" t="s">
        <v>51</v>
      </c>
      <c r="Z72" s="129" t="s">
        <v>51</v>
      </c>
      <c r="AA72" s="129" t="s">
        <v>51</v>
      </c>
      <c r="AB72" s="131">
        <v>1</v>
      </c>
    </row>
    <row r="73" spans="1:28" ht="26.4">
      <c r="A73" s="96">
        <v>12086</v>
      </c>
      <c r="B73" s="71" t="s">
        <v>42</v>
      </c>
      <c r="C73" s="71" t="s">
        <v>43</v>
      </c>
      <c r="D73" s="71" t="s">
        <v>44</v>
      </c>
      <c r="E73" s="34">
        <v>19</v>
      </c>
      <c r="F73" s="35" t="s">
        <v>100</v>
      </c>
      <c r="G73" s="72" t="s">
        <v>101</v>
      </c>
      <c r="H73" s="46">
        <v>413</v>
      </c>
      <c r="I73" s="36">
        <v>15</v>
      </c>
      <c r="J73" s="37">
        <v>15</v>
      </c>
      <c r="K73" s="37">
        <v>0</v>
      </c>
      <c r="L73" s="37">
        <v>15</v>
      </c>
      <c r="M73" s="128">
        <v>1</v>
      </c>
      <c r="N73" s="40">
        <v>3</v>
      </c>
      <c r="O73" s="40">
        <v>3</v>
      </c>
      <c r="P73" s="129" t="s">
        <v>51</v>
      </c>
      <c r="Q73" s="129" t="s">
        <v>51</v>
      </c>
      <c r="R73" s="130" t="s">
        <v>238</v>
      </c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129" t="s">
        <v>51</v>
      </c>
      <c r="Z73" s="129" t="s">
        <v>51</v>
      </c>
      <c r="AA73" s="129" t="s">
        <v>51</v>
      </c>
      <c r="AB73" s="131">
        <v>1</v>
      </c>
    </row>
    <row r="74" spans="1:28" ht="26.4">
      <c r="A74" s="96">
        <v>7699</v>
      </c>
      <c r="B74" s="71" t="s">
        <v>227</v>
      </c>
      <c r="C74" s="71" t="s">
        <v>43</v>
      </c>
      <c r="D74" s="71" t="s">
        <v>44</v>
      </c>
      <c r="E74" s="34">
        <v>20</v>
      </c>
      <c r="F74" s="35" t="s">
        <v>229</v>
      </c>
      <c r="G74" s="72" t="s">
        <v>103</v>
      </c>
      <c r="H74" s="46">
        <v>167</v>
      </c>
      <c r="I74" s="36">
        <v>10</v>
      </c>
      <c r="J74" s="37">
        <v>0</v>
      </c>
      <c r="K74" s="37">
        <v>0</v>
      </c>
      <c r="L74" s="37">
        <v>0</v>
      </c>
      <c r="M74" s="128">
        <v>0</v>
      </c>
      <c r="N74" s="40">
        <v>0</v>
      </c>
      <c r="O74" s="40">
        <v>0</v>
      </c>
      <c r="P74" s="129" t="s">
        <v>47</v>
      </c>
      <c r="Q74" s="129" t="s">
        <v>47</v>
      </c>
      <c r="R74" s="130" t="s">
        <v>47</v>
      </c>
      <c r="S74" s="40" t="s">
        <v>49</v>
      </c>
      <c r="T74" s="40" t="s">
        <v>49</v>
      </c>
      <c r="U74" s="40" t="s">
        <v>49</v>
      </c>
      <c r="V74" s="40" t="s">
        <v>49</v>
      </c>
      <c r="W74" s="40" t="s">
        <v>50</v>
      </c>
      <c r="X74" s="41"/>
      <c r="Y74" s="129" t="s">
        <v>47</v>
      </c>
      <c r="Z74" s="129" t="s">
        <v>47</v>
      </c>
      <c r="AA74" s="129" t="s">
        <v>47</v>
      </c>
      <c r="AB74" s="131">
        <v>1</v>
      </c>
    </row>
    <row r="75" spans="1:28" ht="26.4">
      <c r="A75" s="96">
        <v>7825</v>
      </c>
      <c r="B75" s="71" t="s">
        <v>42</v>
      </c>
      <c r="C75" s="71" t="s">
        <v>43</v>
      </c>
      <c r="D75" s="71" t="s">
        <v>44</v>
      </c>
      <c r="E75" s="34">
        <v>20</v>
      </c>
      <c r="F75" s="35" t="s">
        <v>229</v>
      </c>
      <c r="G75" s="72" t="s">
        <v>104</v>
      </c>
      <c r="H75" s="46">
        <v>47</v>
      </c>
      <c r="I75" s="36">
        <v>5</v>
      </c>
      <c r="J75" s="37">
        <v>0</v>
      </c>
      <c r="K75" s="37">
        <v>0</v>
      </c>
      <c r="L75" s="37">
        <v>0</v>
      </c>
      <c r="M75" s="128">
        <v>0</v>
      </c>
      <c r="N75" s="40">
        <v>0</v>
      </c>
      <c r="O75" s="40">
        <v>0</v>
      </c>
      <c r="P75" s="129" t="s">
        <v>51</v>
      </c>
      <c r="Q75" s="129" t="s">
        <v>51</v>
      </c>
      <c r="R75" s="130" t="s">
        <v>47</v>
      </c>
      <c r="S75" s="40" t="s">
        <v>48</v>
      </c>
      <c r="T75" s="40" t="s">
        <v>49</v>
      </c>
      <c r="U75" s="40" t="s">
        <v>52</v>
      </c>
      <c r="V75" s="40" t="s">
        <v>52</v>
      </c>
      <c r="W75" s="40" t="s">
        <v>50</v>
      </c>
      <c r="X75" s="41"/>
      <c r="Y75" s="129" t="s">
        <v>51</v>
      </c>
      <c r="Z75" s="129" t="s">
        <v>51</v>
      </c>
      <c r="AA75" s="129" t="s">
        <v>51</v>
      </c>
      <c r="AB75" s="131">
        <v>1</v>
      </c>
    </row>
    <row r="76" spans="1:28" ht="26.4">
      <c r="A76" s="96">
        <v>7954</v>
      </c>
      <c r="B76" s="71" t="s">
        <v>227</v>
      </c>
      <c r="C76" s="71" t="s">
        <v>43</v>
      </c>
      <c r="D76" s="71" t="s">
        <v>44</v>
      </c>
      <c r="E76" s="34">
        <v>20</v>
      </c>
      <c r="F76" s="35" t="s">
        <v>229</v>
      </c>
      <c r="G76" s="72" t="s">
        <v>105</v>
      </c>
      <c r="H76" s="46">
        <v>61</v>
      </c>
      <c r="I76" s="36">
        <v>5</v>
      </c>
      <c r="J76" s="37">
        <v>0</v>
      </c>
      <c r="K76" s="37">
        <v>0</v>
      </c>
      <c r="L76" s="37">
        <v>0</v>
      </c>
      <c r="M76" s="128">
        <v>0</v>
      </c>
      <c r="N76" s="40">
        <v>0</v>
      </c>
      <c r="O76" s="40">
        <v>0</v>
      </c>
      <c r="P76" s="129" t="s">
        <v>47</v>
      </c>
      <c r="Q76" s="129" t="s">
        <v>47</v>
      </c>
      <c r="R76" s="130" t="s">
        <v>47</v>
      </c>
      <c r="S76" s="40" t="s">
        <v>49</v>
      </c>
      <c r="T76" s="40" t="s">
        <v>49</v>
      </c>
      <c r="U76" s="40" t="s">
        <v>49</v>
      </c>
      <c r="V76" s="40" t="s">
        <v>49</v>
      </c>
      <c r="W76" s="40" t="s">
        <v>50</v>
      </c>
      <c r="X76" s="41"/>
      <c r="Y76" s="129" t="s">
        <v>47</v>
      </c>
      <c r="Z76" s="129" t="s">
        <v>47</v>
      </c>
      <c r="AA76" s="129" t="s">
        <v>47</v>
      </c>
      <c r="AB76" s="131">
        <v>1</v>
      </c>
    </row>
    <row r="77" spans="1:28" ht="26.4">
      <c r="A77" s="96">
        <v>10607</v>
      </c>
      <c r="B77" s="71" t="s">
        <v>227</v>
      </c>
      <c r="C77" s="71" t="s">
        <v>43</v>
      </c>
      <c r="D77" s="71" t="s">
        <v>44</v>
      </c>
      <c r="E77" s="34">
        <v>20</v>
      </c>
      <c r="F77" s="35" t="s">
        <v>229</v>
      </c>
      <c r="G77" s="72" t="s">
        <v>106</v>
      </c>
      <c r="H77" s="46">
        <v>87</v>
      </c>
      <c r="I77" s="36">
        <v>5</v>
      </c>
      <c r="J77" s="37">
        <v>0</v>
      </c>
      <c r="K77" s="37">
        <v>0</v>
      </c>
      <c r="L77" s="37">
        <v>0</v>
      </c>
      <c r="M77" s="128">
        <v>0</v>
      </c>
      <c r="N77" s="40">
        <v>0</v>
      </c>
      <c r="O77" s="40">
        <v>0</v>
      </c>
      <c r="P77" s="129" t="s">
        <v>47</v>
      </c>
      <c r="Q77" s="129" t="s">
        <v>47</v>
      </c>
      <c r="R77" s="130" t="s">
        <v>47</v>
      </c>
      <c r="S77" s="40" t="s">
        <v>49</v>
      </c>
      <c r="T77" s="40" t="s">
        <v>49</v>
      </c>
      <c r="U77" s="40" t="s">
        <v>49</v>
      </c>
      <c r="V77" s="40" t="s">
        <v>49</v>
      </c>
      <c r="W77" s="40" t="s">
        <v>50</v>
      </c>
      <c r="X77" s="41"/>
      <c r="Y77" s="129" t="s">
        <v>47</v>
      </c>
      <c r="Z77" s="129" t="s">
        <v>47</v>
      </c>
      <c r="AA77" s="129" t="s">
        <v>47</v>
      </c>
      <c r="AB77" s="131">
        <v>1</v>
      </c>
    </row>
    <row r="78" spans="1:28" ht="26.4">
      <c r="A78" s="96">
        <v>1312</v>
      </c>
      <c r="B78" s="71" t="s">
        <v>42</v>
      </c>
      <c r="C78" s="71" t="s">
        <v>43</v>
      </c>
      <c r="D78" s="71" t="s">
        <v>44</v>
      </c>
      <c r="E78" s="34">
        <v>21</v>
      </c>
      <c r="F78" s="35" t="s">
        <v>217</v>
      </c>
      <c r="G78" s="72" t="s">
        <v>107</v>
      </c>
      <c r="H78" s="46">
        <v>73</v>
      </c>
      <c r="I78" s="36">
        <v>5</v>
      </c>
      <c r="J78" s="37">
        <v>11</v>
      </c>
      <c r="K78" s="37">
        <v>0</v>
      </c>
      <c r="L78" s="37">
        <v>11</v>
      </c>
      <c r="M78" s="128">
        <v>2.2000000000000002</v>
      </c>
      <c r="N78" s="40">
        <v>2</v>
      </c>
      <c r="O78" s="40">
        <v>38</v>
      </c>
      <c r="P78" s="129" t="s">
        <v>51</v>
      </c>
      <c r="Q78" s="129" t="s">
        <v>51</v>
      </c>
      <c r="R78" s="130" t="s">
        <v>47</v>
      </c>
      <c r="S78" s="40" t="s">
        <v>48</v>
      </c>
      <c r="T78" s="40" t="s">
        <v>48</v>
      </c>
      <c r="U78" s="40" t="s">
        <v>48</v>
      </c>
      <c r="V78" s="40" t="s">
        <v>48</v>
      </c>
      <c r="W78" s="40" t="s">
        <v>53</v>
      </c>
      <c r="X78" s="41"/>
      <c r="Y78" s="129" t="s">
        <v>51</v>
      </c>
      <c r="Z78" s="129" t="s">
        <v>51</v>
      </c>
      <c r="AA78" s="129" t="s">
        <v>51</v>
      </c>
      <c r="AB78" s="131">
        <v>1</v>
      </c>
    </row>
    <row r="79" spans="1:28" ht="26.4">
      <c r="A79" s="96">
        <v>1739</v>
      </c>
      <c r="B79" s="71" t="s">
        <v>42</v>
      </c>
      <c r="C79" s="71" t="s">
        <v>43</v>
      </c>
      <c r="D79" s="71" t="s">
        <v>44</v>
      </c>
      <c r="E79" s="34">
        <v>21</v>
      </c>
      <c r="F79" s="35" t="s">
        <v>217</v>
      </c>
      <c r="G79" s="72" t="s">
        <v>108</v>
      </c>
      <c r="H79" s="46">
        <v>243</v>
      </c>
      <c r="I79" s="36">
        <v>14</v>
      </c>
      <c r="J79" s="37">
        <v>0</v>
      </c>
      <c r="K79" s="37">
        <v>0</v>
      </c>
      <c r="L79" s="37">
        <v>0</v>
      </c>
      <c r="M79" s="128">
        <v>0</v>
      </c>
      <c r="N79" s="40">
        <v>0</v>
      </c>
      <c r="O79" s="40">
        <v>0</v>
      </c>
      <c r="P79" s="129" t="s">
        <v>51</v>
      </c>
      <c r="Q79" s="129" t="s">
        <v>51</v>
      </c>
      <c r="R79" s="130" t="s">
        <v>47</v>
      </c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129" t="s">
        <v>51</v>
      </c>
      <c r="Z79" s="129" t="s">
        <v>51</v>
      </c>
      <c r="AA79" s="129" t="s">
        <v>51</v>
      </c>
      <c r="AB79" s="131">
        <v>1</v>
      </c>
    </row>
    <row r="80" spans="1:28" ht="26.4">
      <c r="A80" s="96">
        <v>13584</v>
      </c>
      <c r="B80" s="71" t="s">
        <v>42</v>
      </c>
      <c r="C80" s="71" t="s">
        <v>43</v>
      </c>
      <c r="D80" s="71" t="s">
        <v>44</v>
      </c>
      <c r="E80" s="34">
        <v>21</v>
      </c>
      <c r="F80" s="35" t="s">
        <v>217</v>
      </c>
      <c r="G80" s="72" t="s">
        <v>109</v>
      </c>
      <c r="H80" s="46">
        <v>188</v>
      </c>
      <c r="I80" s="36">
        <v>11</v>
      </c>
      <c r="J80" s="37">
        <v>0</v>
      </c>
      <c r="K80" s="37">
        <v>0</v>
      </c>
      <c r="L80" s="37">
        <v>0</v>
      </c>
      <c r="M80" s="128">
        <v>0</v>
      </c>
      <c r="N80" s="40">
        <v>0</v>
      </c>
      <c r="O80" s="40">
        <v>0</v>
      </c>
      <c r="P80" s="129" t="s">
        <v>51</v>
      </c>
      <c r="Q80" s="129" t="s">
        <v>51</v>
      </c>
      <c r="R80" s="130" t="s">
        <v>47</v>
      </c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129" t="s">
        <v>51</v>
      </c>
      <c r="Z80" s="129" t="s">
        <v>51</v>
      </c>
      <c r="AA80" s="129" t="s">
        <v>51</v>
      </c>
      <c r="AB80" s="131">
        <v>1</v>
      </c>
    </row>
    <row r="81" spans="1:28" ht="26.4">
      <c r="A81" s="96">
        <v>1159</v>
      </c>
      <c r="B81" s="71" t="s">
        <v>42</v>
      </c>
      <c r="C81" s="71" t="s">
        <v>43</v>
      </c>
      <c r="D81" s="71" t="s">
        <v>44</v>
      </c>
      <c r="E81" s="34">
        <v>22</v>
      </c>
      <c r="F81" s="35" t="s">
        <v>110</v>
      </c>
      <c r="G81" s="72" t="s">
        <v>111</v>
      </c>
      <c r="H81" s="46">
        <v>110</v>
      </c>
      <c r="I81" s="36">
        <v>6</v>
      </c>
      <c r="J81" s="37">
        <v>5</v>
      </c>
      <c r="K81" s="37">
        <v>0</v>
      </c>
      <c r="L81" s="37">
        <v>5</v>
      </c>
      <c r="M81" s="128">
        <v>0.83333333333333337</v>
      </c>
      <c r="N81" s="40">
        <v>0</v>
      </c>
      <c r="O81" s="40">
        <v>0</v>
      </c>
      <c r="P81" s="129" t="s">
        <v>47</v>
      </c>
      <c r="Q81" s="129" t="s">
        <v>51</v>
      </c>
      <c r="R81" s="130" t="s">
        <v>47</v>
      </c>
      <c r="S81" s="40" t="s">
        <v>52</v>
      </c>
      <c r="T81" s="40" t="s">
        <v>49</v>
      </c>
      <c r="U81" s="40" t="s">
        <v>49</v>
      </c>
      <c r="V81" s="40" t="s">
        <v>49</v>
      </c>
      <c r="W81" s="40" t="s">
        <v>50</v>
      </c>
      <c r="X81" s="41"/>
      <c r="Y81" s="129" t="s">
        <v>51</v>
      </c>
      <c r="Z81" s="129" t="s">
        <v>51</v>
      </c>
      <c r="AA81" s="129" t="s">
        <v>51</v>
      </c>
      <c r="AB81" s="131">
        <v>1</v>
      </c>
    </row>
    <row r="82" spans="1:28" ht="26.4">
      <c r="A82" s="96">
        <v>9562</v>
      </c>
      <c r="B82" s="71" t="s">
        <v>42</v>
      </c>
      <c r="C82" s="71" t="s">
        <v>43</v>
      </c>
      <c r="D82" s="71" t="s">
        <v>44</v>
      </c>
      <c r="E82" s="34">
        <v>22</v>
      </c>
      <c r="F82" s="35" t="s">
        <v>110</v>
      </c>
      <c r="G82" s="72" t="s">
        <v>111</v>
      </c>
      <c r="H82" s="46">
        <v>181</v>
      </c>
      <c r="I82" s="36">
        <v>10</v>
      </c>
      <c r="J82" s="37">
        <v>0</v>
      </c>
      <c r="K82" s="37">
        <v>0</v>
      </c>
      <c r="L82" s="37">
        <v>0</v>
      </c>
      <c r="M82" s="128">
        <v>0</v>
      </c>
      <c r="N82" s="40">
        <v>0</v>
      </c>
      <c r="O82" s="40">
        <v>0</v>
      </c>
      <c r="P82" s="129" t="s">
        <v>51</v>
      </c>
      <c r="Q82" s="129" t="s">
        <v>51</v>
      </c>
      <c r="R82" s="130" t="s">
        <v>47</v>
      </c>
      <c r="S82" s="40" t="s">
        <v>52</v>
      </c>
      <c r="T82" s="40" t="s">
        <v>48</v>
      </c>
      <c r="U82" s="40" t="s">
        <v>49</v>
      </c>
      <c r="V82" s="40" t="s">
        <v>52</v>
      </c>
      <c r="W82" s="40" t="s">
        <v>50</v>
      </c>
      <c r="X82" s="41"/>
      <c r="Y82" s="129" t="s">
        <v>51</v>
      </c>
      <c r="Z82" s="129" t="s">
        <v>51</v>
      </c>
      <c r="AA82" s="129" t="s">
        <v>51</v>
      </c>
      <c r="AB82" s="131">
        <v>1</v>
      </c>
    </row>
    <row r="83" spans="1:28" ht="26.4">
      <c r="A83" s="96">
        <v>10387</v>
      </c>
      <c r="B83" s="71" t="s">
        <v>42</v>
      </c>
      <c r="C83" s="71" t="s">
        <v>43</v>
      </c>
      <c r="D83" s="71" t="s">
        <v>44</v>
      </c>
      <c r="E83" s="34">
        <v>22</v>
      </c>
      <c r="F83" s="35" t="s">
        <v>110</v>
      </c>
      <c r="G83" s="72" t="s">
        <v>111</v>
      </c>
      <c r="H83" s="46">
        <v>193</v>
      </c>
      <c r="I83" s="36">
        <v>11</v>
      </c>
      <c r="J83" s="37">
        <v>4</v>
      </c>
      <c r="K83" s="37">
        <v>0</v>
      </c>
      <c r="L83" s="37">
        <v>4</v>
      </c>
      <c r="M83" s="128">
        <v>0.36363636363636365</v>
      </c>
      <c r="N83" s="40">
        <v>0</v>
      </c>
      <c r="O83" s="40">
        <v>0</v>
      </c>
      <c r="P83" s="129" t="s">
        <v>51</v>
      </c>
      <c r="Q83" s="129" t="s">
        <v>51</v>
      </c>
      <c r="R83" s="130" t="s">
        <v>238</v>
      </c>
      <c r="S83" s="40" t="s">
        <v>48</v>
      </c>
      <c r="T83" s="40" t="s">
        <v>48</v>
      </c>
      <c r="U83" s="40" t="s">
        <v>48</v>
      </c>
      <c r="V83" s="40" t="s">
        <v>48</v>
      </c>
      <c r="W83" s="40" t="s">
        <v>53</v>
      </c>
      <c r="X83" s="41"/>
      <c r="Y83" s="129" t="s">
        <v>51</v>
      </c>
      <c r="Z83" s="129" t="s">
        <v>51</v>
      </c>
      <c r="AA83" s="129" t="s">
        <v>51</v>
      </c>
      <c r="AB83" s="131">
        <v>1</v>
      </c>
    </row>
    <row r="84" spans="1:28" ht="26.4">
      <c r="A84" s="96">
        <v>11363</v>
      </c>
      <c r="B84" s="71" t="s">
        <v>42</v>
      </c>
      <c r="C84" s="71" t="s">
        <v>43</v>
      </c>
      <c r="D84" s="71" t="s">
        <v>44</v>
      </c>
      <c r="E84" s="34">
        <v>22</v>
      </c>
      <c r="F84" s="35" t="s">
        <v>110</v>
      </c>
      <c r="G84" s="72" t="s">
        <v>111</v>
      </c>
      <c r="H84" s="46">
        <v>110</v>
      </c>
      <c r="I84" s="36">
        <v>6</v>
      </c>
      <c r="J84" s="37">
        <v>2</v>
      </c>
      <c r="K84" s="37">
        <v>0</v>
      </c>
      <c r="L84" s="37">
        <v>2</v>
      </c>
      <c r="M84" s="128">
        <v>0.33333333333333331</v>
      </c>
      <c r="N84" s="40">
        <v>0</v>
      </c>
      <c r="O84" s="40">
        <v>0</v>
      </c>
      <c r="P84" s="129" t="s">
        <v>51</v>
      </c>
      <c r="Q84" s="129" t="s">
        <v>51</v>
      </c>
      <c r="R84" s="130" t="s">
        <v>47</v>
      </c>
      <c r="S84" s="40" t="s">
        <v>48</v>
      </c>
      <c r="T84" s="40" t="s">
        <v>48</v>
      </c>
      <c r="U84" s="40" t="s">
        <v>52</v>
      </c>
      <c r="V84" s="40" t="s">
        <v>48</v>
      </c>
      <c r="W84" s="40" t="s">
        <v>50</v>
      </c>
      <c r="X84" s="41"/>
      <c r="Y84" s="129" t="s">
        <v>51</v>
      </c>
      <c r="Z84" s="129" t="s">
        <v>51</v>
      </c>
      <c r="AA84" s="129" t="s">
        <v>51</v>
      </c>
      <c r="AB84" s="131">
        <v>1</v>
      </c>
    </row>
    <row r="85" spans="1:28" ht="26.4">
      <c r="A85" s="96">
        <v>1904</v>
      </c>
      <c r="B85" s="71" t="s">
        <v>42</v>
      </c>
      <c r="C85" s="71" t="s">
        <v>43</v>
      </c>
      <c r="D85" s="71" t="s">
        <v>44</v>
      </c>
      <c r="E85" s="34">
        <v>23</v>
      </c>
      <c r="F85" s="35" t="s">
        <v>230</v>
      </c>
      <c r="G85" s="72" t="s">
        <v>112</v>
      </c>
      <c r="H85" s="46">
        <v>126</v>
      </c>
      <c r="I85" s="36">
        <v>7</v>
      </c>
      <c r="J85" s="37">
        <v>0</v>
      </c>
      <c r="K85" s="37">
        <v>0</v>
      </c>
      <c r="L85" s="37">
        <v>0</v>
      </c>
      <c r="M85" s="128">
        <v>0</v>
      </c>
      <c r="N85" s="40">
        <v>0</v>
      </c>
      <c r="O85" s="40">
        <v>0</v>
      </c>
      <c r="P85" s="129" t="s">
        <v>51</v>
      </c>
      <c r="Q85" s="129" t="s">
        <v>51</v>
      </c>
      <c r="R85" s="130" t="s">
        <v>47</v>
      </c>
      <c r="S85" s="40" t="s">
        <v>48</v>
      </c>
      <c r="T85" s="40" t="s">
        <v>48</v>
      </c>
      <c r="U85" s="40" t="s">
        <v>49</v>
      </c>
      <c r="V85" s="40" t="s">
        <v>48</v>
      </c>
      <c r="W85" s="40" t="s">
        <v>50</v>
      </c>
      <c r="X85" s="41"/>
      <c r="Y85" s="129" t="s">
        <v>51</v>
      </c>
      <c r="Z85" s="129" t="s">
        <v>51</v>
      </c>
      <c r="AA85" s="129" t="s">
        <v>51</v>
      </c>
      <c r="AB85" s="131">
        <v>1</v>
      </c>
    </row>
    <row r="86" spans="1:28" ht="26.4">
      <c r="A86" s="96">
        <v>1906</v>
      </c>
      <c r="B86" s="71" t="s">
        <v>42</v>
      </c>
      <c r="C86" s="71" t="s">
        <v>43</v>
      </c>
      <c r="D86" s="71" t="s">
        <v>44</v>
      </c>
      <c r="E86" s="34">
        <v>23</v>
      </c>
      <c r="F86" s="35" t="s">
        <v>230</v>
      </c>
      <c r="G86" s="72" t="s">
        <v>113</v>
      </c>
      <c r="H86" s="46">
        <v>179</v>
      </c>
      <c r="I86" s="36">
        <v>10</v>
      </c>
      <c r="J86" s="37">
        <v>2</v>
      </c>
      <c r="K86" s="37">
        <v>0</v>
      </c>
      <c r="L86" s="37">
        <v>2</v>
      </c>
      <c r="M86" s="128">
        <v>0.2</v>
      </c>
      <c r="N86" s="40">
        <v>0</v>
      </c>
      <c r="O86" s="40">
        <v>0</v>
      </c>
      <c r="P86" s="129" t="s">
        <v>51</v>
      </c>
      <c r="Q86" s="129" t="s">
        <v>51</v>
      </c>
      <c r="R86" s="130" t="s">
        <v>47</v>
      </c>
      <c r="S86" s="40" t="s">
        <v>52</v>
      </c>
      <c r="T86" s="40" t="s">
        <v>52</v>
      </c>
      <c r="U86" s="40" t="s">
        <v>49</v>
      </c>
      <c r="V86" s="40" t="s">
        <v>52</v>
      </c>
      <c r="W86" s="40" t="s">
        <v>50</v>
      </c>
      <c r="X86" s="41"/>
      <c r="Y86" s="129" t="s">
        <v>51</v>
      </c>
      <c r="Z86" s="129" t="s">
        <v>51</v>
      </c>
      <c r="AA86" s="129" t="s">
        <v>51</v>
      </c>
      <c r="AB86" s="131">
        <v>1</v>
      </c>
    </row>
    <row r="87" spans="1:28" ht="26.4">
      <c r="A87" s="96">
        <v>4434</v>
      </c>
      <c r="B87" s="71" t="s">
        <v>42</v>
      </c>
      <c r="C87" s="71" t="s">
        <v>43</v>
      </c>
      <c r="D87" s="71" t="s">
        <v>44</v>
      </c>
      <c r="E87" s="34">
        <v>23</v>
      </c>
      <c r="F87" s="35" t="s">
        <v>230</v>
      </c>
      <c r="G87" s="72" t="s">
        <v>114</v>
      </c>
      <c r="H87" s="46">
        <v>41</v>
      </c>
      <c r="I87" s="36">
        <v>5</v>
      </c>
      <c r="J87" s="37">
        <v>2</v>
      </c>
      <c r="K87" s="37">
        <v>0</v>
      </c>
      <c r="L87" s="37">
        <v>2</v>
      </c>
      <c r="M87" s="128">
        <v>0.4</v>
      </c>
      <c r="N87" s="40">
        <v>0</v>
      </c>
      <c r="O87" s="40">
        <v>0</v>
      </c>
      <c r="P87" s="129" t="s">
        <v>51</v>
      </c>
      <c r="Q87" s="129" t="s">
        <v>51</v>
      </c>
      <c r="R87" s="130" t="s">
        <v>47</v>
      </c>
      <c r="S87" s="40" t="s">
        <v>48</v>
      </c>
      <c r="T87" s="40" t="s">
        <v>48</v>
      </c>
      <c r="U87" s="40" t="s">
        <v>52</v>
      </c>
      <c r="V87" s="40" t="s">
        <v>48</v>
      </c>
      <c r="W87" s="40" t="s">
        <v>50</v>
      </c>
      <c r="X87" s="41"/>
      <c r="Y87" s="129" t="s">
        <v>51</v>
      </c>
      <c r="Z87" s="129" t="s">
        <v>51</v>
      </c>
      <c r="AA87" s="129" t="s">
        <v>51</v>
      </c>
      <c r="AB87" s="131">
        <v>1</v>
      </c>
    </row>
    <row r="88" spans="1:28" ht="26.4">
      <c r="A88" s="96">
        <v>7684</v>
      </c>
      <c r="B88" s="71" t="s">
        <v>227</v>
      </c>
      <c r="C88" s="71" t="s">
        <v>43</v>
      </c>
      <c r="D88" s="71" t="s">
        <v>44</v>
      </c>
      <c r="E88" s="34">
        <v>23</v>
      </c>
      <c r="F88" s="35" t="s">
        <v>230</v>
      </c>
      <c r="G88" s="72" t="s">
        <v>115</v>
      </c>
      <c r="H88" s="46">
        <v>74</v>
      </c>
      <c r="I88" s="36">
        <v>5</v>
      </c>
      <c r="J88" s="37">
        <v>0</v>
      </c>
      <c r="K88" s="37">
        <v>0</v>
      </c>
      <c r="L88" s="37">
        <v>0</v>
      </c>
      <c r="M88" s="128">
        <v>0</v>
      </c>
      <c r="N88" s="40">
        <v>0</v>
      </c>
      <c r="O88" s="40">
        <v>0</v>
      </c>
      <c r="P88" s="129" t="s">
        <v>47</v>
      </c>
      <c r="Q88" s="129" t="s">
        <v>51</v>
      </c>
      <c r="R88" s="130" t="s">
        <v>47</v>
      </c>
      <c r="S88" s="40" t="s">
        <v>48</v>
      </c>
      <c r="T88" s="40" t="s">
        <v>49</v>
      </c>
      <c r="U88" s="40" t="s">
        <v>49</v>
      </c>
      <c r="V88" s="40" t="s">
        <v>49</v>
      </c>
      <c r="W88" s="40" t="s">
        <v>50</v>
      </c>
      <c r="X88" s="41"/>
      <c r="Y88" s="129" t="s">
        <v>51</v>
      </c>
      <c r="Z88" s="129" t="s">
        <v>51</v>
      </c>
      <c r="AA88" s="129" t="s">
        <v>51</v>
      </c>
      <c r="AB88" s="131">
        <v>1</v>
      </c>
    </row>
    <row r="89" spans="1:28" ht="26.4">
      <c r="A89" s="96">
        <v>7714</v>
      </c>
      <c r="B89" s="71" t="s">
        <v>42</v>
      </c>
      <c r="C89" s="71" t="s">
        <v>43</v>
      </c>
      <c r="D89" s="71" t="s">
        <v>44</v>
      </c>
      <c r="E89" s="34">
        <v>23</v>
      </c>
      <c r="F89" s="35" t="s">
        <v>230</v>
      </c>
      <c r="G89" s="72" t="s">
        <v>116</v>
      </c>
      <c r="H89" s="46">
        <v>60</v>
      </c>
      <c r="I89" s="36">
        <v>5</v>
      </c>
      <c r="J89" s="37">
        <v>0</v>
      </c>
      <c r="K89" s="37">
        <v>0</v>
      </c>
      <c r="L89" s="37">
        <v>0</v>
      </c>
      <c r="M89" s="128">
        <v>0</v>
      </c>
      <c r="N89" s="40">
        <v>0</v>
      </c>
      <c r="O89" s="40">
        <v>0</v>
      </c>
      <c r="P89" s="129" t="s">
        <v>51</v>
      </c>
      <c r="Q89" s="129" t="s">
        <v>51</v>
      </c>
      <c r="R89" s="130" t="s">
        <v>238</v>
      </c>
      <c r="S89" s="40" t="s">
        <v>48</v>
      </c>
      <c r="T89" s="40" t="s">
        <v>52</v>
      </c>
      <c r="U89" s="40" t="s">
        <v>52</v>
      </c>
      <c r="V89" s="40" t="s">
        <v>49</v>
      </c>
      <c r="W89" s="40" t="s">
        <v>50</v>
      </c>
      <c r="X89" s="41"/>
      <c r="Y89" s="129" t="s">
        <v>51</v>
      </c>
      <c r="Z89" s="129" t="s">
        <v>51</v>
      </c>
      <c r="AA89" s="129" t="s">
        <v>51</v>
      </c>
      <c r="AB89" s="131">
        <v>1</v>
      </c>
    </row>
    <row r="90" spans="1:28" ht="26.4">
      <c r="A90" s="96">
        <v>1728</v>
      </c>
      <c r="B90" s="71" t="s">
        <v>42</v>
      </c>
      <c r="C90" s="71" t="s">
        <v>43</v>
      </c>
      <c r="D90" s="71" t="s">
        <v>44</v>
      </c>
      <c r="E90" s="34">
        <v>24</v>
      </c>
      <c r="F90" s="35" t="s">
        <v>117</v>
      </c>
      <c r="G90" s="72" t="s">
        <v>118</v>
      </c>
      <c r="H90" s="46">
        <v>294</v>
      </c>
      <c r="I90" s="36">
        <v>15</v>
      </c>
      <c r="J90" s="37">
        <v>1</v>
      </c>
      <c r="K90" s="37">
        <v>0</v>
      </c>
      <c r="L90" s="37">
        <v>1</v>
      </c>
      <c r="M90" s="128">
        <v>6.6666666666666666E-2</v>
      </c>
      <c r="N90" s="40">
        <v>0</v>
      </c>
      <c r="O90" s="40">
        <v>0</v>
      </c>
      <c r="P90" s="129" t="s">
        <v>51</v>
      </c>
      <c r="Q90" s="129" t="s">
        <v>51</v>
      </c>
      <c r="R90" s="130" t="s">
        <v>47</v>
      </c>
      <c r="S90" s="40" t="s">
        <v>48</v>
      </c>
      <c r="T90" s="40" t="s">
        <v>48</v>
      </c>
      <c r="U90" s="40" t="s">
        <v>52</v>
      </c>
      <c r="V90" s="40" t="s">
        <v>48</v>
      </c>
      <c r="W90" s="40" t="s">
        <v>50</v>
      </c>
      <c r="X90" s="41"/>
      <c r="Y90" s="129" t="s">
        <v>51</v>
      </c>
      <c r="Z90" s="129" t="s">
        <v>51</v>
      </c>
      <c r="AA90" s="129" t="s">
        <v>51</v>
      </c>
      <c r="AB90" s="131">
        <v>1</v>
      </c>
    </row>
    <row r="91" spans="1:28" ht="26.4">
      <c r="A91" s="96">
        <v>2040</v>
      </c>
      <c r="B91" s="71" t="s">
        <v>42</v>
      </c>
      <c r="C91" s="71" t="s">
        <v>43</v>
      </c>
      <c r="D91" s="71" t="s">
        <v>44</v>
      </c>
      <c r="E91" s="34">
        <v>24</v>
      </c>
      <c r="F91" s="35" t="s">
        <v>117</v>
      </c>
      <c r="G91" s="72" t="s">
        <v>119</v>
      </c>
      <c r="H91" s="46">
        <v>78</v>
      </c>
      <c r="I91" s="36">
        <v>5</v>
      </c>
      <c r="J91" s="37">
        <v>3</v>
      </c>
      <c r="K91" s="37">
        <v>0</v>
      </c>
      <c r="L91" s="37">
        <v>3</v>
      </c>
      <c r="M91" s="128">
        <v>0.6</v>
      </c>
      <c r="N91" s="40">
        <v>0</v>
      </c>
      <c r="O91" s="40">
        <v>0</v>
      </c>
      <c r="P91" s="129" t="s">
        <v>51</v>
      </c>
      <c r="Q91" s="129" t="s">
        <v>51</v>
      </c>
      <c r="R91" s="130" t="s">
        <v>47</v>
      </c>
      <c r="S91" s="40" t="s">
        <v>48</v>
      </c>
      <c r="T91" s="40" t="s">
        <v>48</v>
      </c>
      <c r="U91" s="40" t="s">
        <v>48</v>
      </c>
      <c r="V91" s="40" t="s">
        <v>48</v>
      </c>
      <c r="W91" s="40" t="s">
        <v>53</v>
      </c>
      <c r="X91" s="41"/>
      <c r="Y91" s="129" t="s">
        <v>51</v>
      </c>
      <c r="Z91" s="129" t="s">
        <v>51</v>
      </c>
      <c r="AA91" s="129" t="s">
        <v>51</v>
      </c>
      <c r="AB91" s="131">
        <v>1</v>
      </c>
    </row>
    <row r="92" spans="1:28" ht="26.4">
      <c r="A92" s="96">
        <v>2351</v>
      </c>
      <c r="B92" s="71" t="s">
        <v>42</v>
      </c>
      <c r="C92" s="71" t="s">
        <v>43</v>
      </c>
      <c r="D92" s="71" t="s">
        <v>44</v>
      </c>
      <c r="E92" s="34">
        <v>24</v>
      </c>
      <c r="F92" s="35" t="s">
        <v>117</v>
      </c>
      <c r="G92" s="72" t="s">
        <v>120</v>
      </c>
      <c r="H92" s="46">
        <v>52</v>
      </c>
      <c r="I92" s="36">
        <v>5</v>
      </c>
      <c r="J92" s="37">
        <v>0</v>
      </c>
      <c r="K92" s="37">
        <v>0</v>
      </c>
      <c r="L92" s="37">
        <v>0</v>
      </c>
      <c r="M92" s="128">
        <v>0</v>
      </c>
      <c r="N92" s="40">
        <v>0</v>
      </c>
      <c r="O92" s="40">
        <v>0</v>
      </c>
      <c r="P92" s="129" t="s">
        <v>51</v>
      </c>
      <c r="Q92" s="129" t="s">
        <v>51</v>
      </c>
      <c r="R92" s="130" t="s">
        <v>47</v>
      </c>
      <c r="S92" s="40" t="s">
        <v>52</v>
      </c>
      <c r="T92" s="40" t="s">
        <v>52</v>
      </c>
      <c r="U92" s="40" t="s">
        <v>52</v>
      </c>
      <c r="V92" s="40" t="s">
        <v>52</v>
      </c>
      <c r="W92" s="40" t="s">
        <v>50</v>
      </c>
      <c r="X92" s="41"/>
      <c r="Y92" s="129" t="s">
        <v>51</v>
      </c>
      <c r="Z92" s="129" t="s">
        <v>51</v>
      </c>
      <c r="AA92" s="129" t="s">
        <v>51</v>
      </c>
      <c r="AB92" s="131">
        <v>1</v>
      </c>
    </row>
    <row r="93" spans="1:28" ht="26.4">
      <c r="A93" s="96">
        <v>10923</v>
      </c>
      <c r="B93" s="71" t="s">
        <v>42</v>
      </c>
      <c r="C93" s="71" t="s">
        <v>43</v>
      </c>
      <c r="D93" s="71" t="s">
        <v>44</v>
      </c>
      <c r="E93" s="34">
        <v>24</v>
      </c>
      <c r="F93" s="35" t="s">
        <v>117</v>
      </c>
      <c r="G93" s="72" t="s">
        <v>118</v>
      </c>
      <c r="H93" s="46">
        <v>159</v>
      </c>
      <c r="I93" s="36">
        <v>9</v>
      </c>
      <c r="J93" s="37">
        <v>3</v>
      </c>
      <c r="K93" s="37">
        <v>0</v>
      </c>
      <c r="L93" s="37">
        <v>3</v>
      </c>
      <c r="M93" s="128">
        <v>0.33333333333333331</v>
      </c>
      <c r="N93" s="40">
        <v>2</v>
      </c>
      <c r="O93" s="40">
        <v>2</v>
      </c>
      <c r="P93" s="129" t="s">
        <v>51</v>
      </c>
      <c r="Q93" s="129" t="s">
        <v>51</v>
      </c>
      <c r="R93" s="130" t="s">
        <v>47</v>
      </c>
      <c r="S93" s="40" t="s">
        <v>48</v>
      </c>
      <c r="T93" s="40" t="s">
        <v>48</v>
      </c>
      <c r="U93" s="40" t="s">
        <v>48</v>
      </c>
      <c r="V93" s="40" t="s">
        <v>48</v>
      </c>
      <c r="W93" s="40" t="s">
        <v>53</v>
      </c>
      <c r="X93" s="41"/>
      <c r="Y93" s="129" t="s">
        <v>51</v>
      </c>
      <c r="Z93" s="129" t="s">
        <v>51</v>
      </c>
      <c r="AA93" s="129" t="s">
        <v>51</v>
      </c>
      <c r="AB93" s="131">
        <v>1</v>
      </c>
    </row>
    <row r="94" spans="1:28" ht="26.4">
      <c r="A94" s="96">
        <v>12687</v>
      </c>
      <c r="B94" s="71" t="s">
        <v>42</v>
      </c>
      <c r="C94" s="71" t="s">
        <v>43</v>
      </c>
      <c r="D94" s="71" t="s">
        <v>44</v>
      </c>
      <c r="E94" s="34">
        <v>24</v>
      </c>
      <c r="F94" s="35" t="s">
        <v>117</v>
      </c>
      <c r="G94" s="72" t="s">
        <v>121</v>
      </c>
      <c r="H94" s="46">
        <v>63</v>
      </c>
      <c r="I94" s="36">
        <v>5</v>
      </c>
      <c r="J94" s="37">
        <v>0</v>
      </c>
      <c r="K94" s="37">
        <v>0</v>
      </c>
      <c r="L94" s="37">
        <v>0</v>
      </c>
      <c r="M94" s="128">
        <v>0</v>
      </c>
      <c r="N94" s="40">
        <v>0</v>
      </c>
      <c r="O94" s="40">
        <v>0</v>
      </c>
      <c r="P94" s="129" t="s">
        <v>51</v>
      </c>
      <c r="Q94" s="129" t="s">
        <v>51</v>
      </c>
      <c r="R94" s="130" t="s">
        <v>47</v>
      </c>
      <c r="S94" s="40" t="s">
        <v>48</v>
      </c>
      <c r="T94" s="40" t="s">
        <v>48</v>
      </c>
      <c r="U94" s="40" t="s">
        <v>52</v>
      </c>
      <c r="V94" s="40" t="s">
        <v>52</v>
      </c>
      <c r="W94" s="40" t="s">
        <v>50</v>
      </c>
      <c r="X94" s="41"/>
      <c r="Y94" s="129" t="s">
        <v>51</v>
      </c>
      <c r="Z94" s="129" t="s">
        <v>51</v>
      </c>
      <c r="AA94" s="129" t="s">
        <v>51</v>
      </c>
      <c r="AB94" s="131">
        <v>1</v>
      </c>
    </row>
    <row r="95" spans="1:28" ht="26.4">
      <c r="A95" s="96">
        <v>1918</v>
      </c>
      <c r="B95" s="71" t="s">
        <v>42</v>
      </c>
      <c r="C95" s="71" t="s">
        <v>43</v>
      </c>
      <c r="D95" s="71" t="s">
        <v>44</v>
      </c>
      <c r="E95" s="34">
        <v>25</v>
      </c>
      <c r="F95" s="35" t="s">
        <v>122</v>
      </c>
      <c r="G95" s="72" t="s">
        <v>123</v>
      </c>
      <c r="H95" s="46">
        <v>147</v>
      </c>
      <c r="I95" s="36">
        <v>9</v>
      </c>
      <c r="J95" s="37">
        <v>3</v>
      </c>
      <c r="K95" s="37">
        <v>0</v>
      </c>
      <c r="L95" s="37">
        <v>3</v>
      </c>
      <c r="M95" s="128">
        <v>0.33333333333333331</v>
      </c>
      <c r="N95" s="40">
        <v>0</v>
      </c>
      <c r="O95" s="40">
        <v>0</v>
      </c>
      <c r="P95" s="129" t="s">
        <v>51</v>
      </c>
      <c r="Q95" s="129" t="s">
        <v>51</v>
      </c>
      <c r="R95" s="130" t="s">
        <v>47</v>
      </c>
      <c r="S95" s="40" t="s">
        <v>48</v>
      </c>
      <c r="T95" s="40" t="s">
        <v>48</v>
      </c>
      <c r="U95" s="40" t="s">
        <v>52</v>
      </c>
      <c r="V95" s="40" t="s">
        <v>52</v>
      </c>
      <c r="W95" s="40" t="s">
        <v>50</v>
      </c>
      <c r="X95" s="41"/>
      <c r="Y95" s="129" t="s">
        <v>51</v>
      </c>
      <c r="Z95" s="129" t="s">
        <v>51</v>
      </c>
      <c r="AA95" s="129" t="s">
        <v>51</v>
      </c>
      <c r="AB95" s="131">
        <v>1</v>
      </c>
    </row>
    <row r="96" spans="1:28" ht="26.4">
      <c r="A96" s="96">
        <v>2292</v>
      </c>
      <c r="B96" s="71" t="s">
        <v>227</v>
      </c>
      <c r="C96" s="71" t="s">
        <v>43</v>
      </c>
      <c r="D96" s="71" t="s">
        <v>44</v>
      </c>
      <c r="E96" s="34">
        <v>25</v>
      </c>
      <c r="F96" s="35" t="s">
        <v>122</v>
      </c>
      <c r="G96" s="72" t="s">
        <v>124</v>
      </c>
      <c r="H96" s="46">
        <v>153</v>
      </c>
      <c r="I96" s="36">
        <v>9</v>
      </c>
      <c r="J96" s="37">
        <v>0</v>
      </c>
      <c r="K96" s="37">
        <v>0</v>
      </c>
      <c r="L96" s="37">
        <v>0</v>
      </c>
      <c r="M96" s="128">
        <v>0</v>
      </c>
      <c r="N96" s="40">
        <v>0</v>
      </c>
      <c r="O96" s="40">
        <v>0</v>
      </c>
      <c r="P96" s="129" t="s">
        <v>51</v>
      </c>
      <c r="Q96" s="129" t="s">
        <v>51</v>
      </c>
      <c r="R96" s="130" t="s">
        <v>47</v>
      </c>
      <c r="S96" s="40" t="s">
        <v>48</v>
      </c>
      <c r="T96" s="40" t="s">
        <v>48</v>
      </c>
      <c r="U96" s="40" t="s">
        <v>52</v>
      </c>
      <c r="V96" s="40" t="s">
        <v>49</v>
      </c>
      <c r="W96" s="40" t="s">
        <v>50</v>
      </c>
      <c r="X96" s="41"/>
      <c r="Y96" s="129" t="s">
        <v>51</v>
      </c>
      <c r="Z96" s="129" t="s">
        <v>51</v>
      </c>
      <c r="AA96" s="129" t="s">
        <v>47</v>
      </c>
      <c r="AB96" s="131">
        <v>1</v>
      </c>
    </row>
    <row r="97" spans="1:28" ht="26.4">
      <c r="A97" s="96">
        <v>2388</v>
      </c>
      <c r="B97" s="71" t="s">
        <v>42</v>
      </c>
      <c r="C97" s="71" t="s">
        <v>43</v>
      </c>
      <c r="D97" s="71" t="s">
        <v>44</v>
      </c>
      <c r="E97" s="34">
        <v>25</v>
      </c>
      <c r="F97" s="35" t="s">
        <v>122</v>
      </c>
      <c r="G97" s="72" t="s">
        <v>125</v>
      </c>
      <c r="H97" s="46">
        <v>204</v>
      </c>
      <c r="I97" s="36">
        <v>12</v>
      </c>
      <c r="J97" s="37">
        <v>0</v>
      </c>
      <c r="K97" s="37">
        <v>0</v>
      </c>
      <c r="L97" s="37">
        <v>0</v>
      </c>
      <c r="M97" s="128">
        <v>0</v>
      </c>
      <c r="N97" s="40">
        <v>0</v>
      </c>
      <c r="O97" s="40">
        <v>0</v>
      </c>
      <c r="P97" s="129" t="s">
        <v>51</v>
      </c>
      <c r="Q97" s="129" t="s">
        <v>47</v>
      </c>
      <c r="R97" s="130" t="s">
        <v>47</v>
      </c>
      <c r="S97" s="40" t="s">
        <v>48</v>
      </c>
      <c r="T97" s="40" t="s">
        <v>48</v>
      </c>
      <c r="U97" s="40" t="s">
        <v>48</v>
      </c>
      <c r="V97" s="40" t="s">
        <v>48</v>
      </c>
      <c r="W97" s="40" t="s">
        <v>53</v>
      </c>
      <c r="X97" s="41"/>
      <c r="Y97" s="129" t="s">
        <v>51</v>
      </c>
      <c r="Z97" s="129" t="s">
        <v>51</v>
      </c>
      <c r="AA97" s="129" t="s">
        <v>51</v>
      </c>
      <c r="AB97" s="131">
        <v>1</v>
      </c>
    </row>
    <row r="98" spans="1:28" ht="26.4">
      <c r="A98" s="96">
        <v>5455</v>
      </c>
      <c r="B98" s="71" t="s">
        <v>42</v>
      </c>
      <c r="C98" s="71" t="s">
        <v>43</v>
      </c>
      <c r="D98" s="71" t="s">
        <v>44</v>
      </c>
      <c r="E98" s="34">
        <v>25</v>
      </c>
      <c r="F98" s="35" t="s">
        <v>122</v>
      </c>
      <c r="G98" s="72" t="s">
        <v>126</v>
      </c>
      <c r="H98" s="46">
        <v>156</v>
      </c>
      <c r="I98" s="36">
        <v>9</v>
      </c>
      <c r="J98" s="37">
        <v>0</v>
      </c>
      <c r="K98" s="37">
        <v>0</v>
      </c>
      <c r="L98" s="37">
        <v>0</v>
      </c>
      <c r="M98" s="128">
        <v>0</v>
      </c>
      <c r="N98" s="40">
        <v>0</v>
      </c>
      <c r="O98" s="40">
        <v>0</v>
      </c>
      <c r="P98" s="129" t="s">
        <v>51</v>
      </c>
      <c r="Q98" s="129" t="s">
        <v>51</v>
      </c>
      <c r="R98" s="130" t="s">
        <v>47</v>
      </c>
      <c r="S98" s="40" t="s">
        <v>48</v>
      </c>
      <c r="T98" s="40" t="s">
        <v>48</v>
      </c>
      <c r="U98" s="40" t="s">
        <v>48</v>
      </c>
      <c r="V98" s="40" t="s">
        <v>48</v>
      </c>
      <c r="W98" s="40" t="s">
        <v>53</v>
      </c>
      <c r="X98" s="41"/>
      <c r="Y98" s="129" t="s">
        <v>51</v>
      </c>
      <c r="Z98" s="129" t="s">
        <v>51</v>
      </c>
      <c r="AA98" s="129" t="s">
        <v>51</v>
      </c>
      <c r="AB98" s="131">
        <v>1</v>
      </c>
    </row>
    <row r="99" spans="1:28" ht="26.4">
      <c r="A99" s="96">
        <v>701</v>
      </c>
      <c r="B99" s="71" t="s">
        <v>42</v>
      </c>
      <c r="C99" s="71" t="s">
        <v>43</v>
      </c>
      <c r="D99" s="71" t="s">
        <v>44</v>
      </c>
      <c r="E99" s="34">
        <v>26</v>
      </c>
      <c r="F99" s="35" t="s">
        <v>127</v>
      </c>
      <c r="G99" s="72" t="s">
        <v>128</v>
      </c>
      <c r="H99" s="46">
        <v>225</v>
      </c>
      <c r="I99" s="36">
        <v>13</v>
      </c>
      <c r="J99" s="37">
        <v>1</v>
      </c>
      <c r="K99" s="37">
        <v>0</v>
      </c>
      <c r="L99" s="37">
        <v>1</v>
      </c>
      <c r="M99" s="128">
        <v>7.6923076923076927E-2</v>
      </c>
      <c r="N99" s="40">
        <v>0</v>
      </c>
      <c r="O99" s="40">
        <v>0</v>
      </c>
      <c r="P99" s="129" t="s">
        <v>51</v>
      </c>
      <c r="Q99" s="129" t="s">
        <v>51</v>
      </c>
      <c r="R99" s="130" t="s">
        <v>47</v>
      </c>
      <c r="S99" s="40" t="s">
        <v>48</v>
      </c>
      <c r="T99" s="40" t="s">
        <v>48</v>
      </c>
      <c r="U99" s="40" t="s">
        <v>52</v>
      </c>
      <c r="V99" s="40" t="s">
        <v>52</v>
      </c>
      <c r="W99" s="40" t="s">
        <v>50</v>
      </c>
      <c r="X99" s="41"/>
      <c r="Y99" s="129" t="s">
        <v>51</v>
      </c>
      <c r="Z99" s="129" t="s">
        <v>51</v>
      </c>
      <c r="AA99" s="129" t="s">
        <v>51</v>
      </c>
      <c r="AB99" s="131">
        <v>1</v>
      </c>
    </row>
    <row r="100" spans="1:28" ht="26.4">
      <c r="A100" s="96">
        <v>3720</v>
      </c>
      <c r="B100" s="71" t="s">
        <v>42</v>
      </c>
      <c r="C100" s="71" t="s">
        <v>43</v>
      </c>
      <c r="D100" s="71" t="s">
        <v>44</v>
      </c>
      <c r="E100" s="34">
        <v>26</v>
      </c>
      <c r="F100" s="35" t="s">
        <v>127</v>
      </c>
      <c r="G100" s="72" t="s">
        <v>129</v>
      </c>
      <c r="H100" s="46">
        <v>70</v>
      </c>
      <c r="I100" s="36">
        <v>5</v>
      </c>
      <c r="J100" s="37">
        <v>0</v>
      </c>
      <c r="K100" s="37">
        <v>0</v>
      </c>
      <c r="L100" s="37">
        <v>0</v>
      </c>
      <c r="M100" s="128">
        <v>0</v>
      </c>
      <c r="N100" s="40">
        <v>0</v>
      </c>
      <c r="O100" s="40">
        <v>0</v>
      </c>
      <c r="P100" s="129" t="s">
        <v>51</v>
      </c>
      <c r="Q100" s="129" t="s">
        <v>51</v>
      </c>
      <c r="R100" s="130" t="s">
        <v>47</v>
      </c>
      <c r="S100" s="40" t="s">
        <v>48</v>
      </c>
      <c r="T100" s="40" t="s">
        <v>48</v>
      </c>
      <c r="U100" s="40" t="s">
        <v>52</v>
      </c>
      <c r="V100" s="40" t="s">
        <v>49</v>
      </c>
      <c r="W100" s="40" t="s">
        <v>50</v>
      </c>
      <c r="X100" s="41"/>
      <c r="Y100" s="129" t="s">
        <v>51</v>
      </c>
      <c r="Z100" s="129" t="s">
        <v>51</v>
      </c>
      <c r="AA100" s="129" t="s">
        <v>47</v>
      </c>
      <c r="AB100" s="131">
        <v>1</v>
      </c>
    </row>
    <row r="101" spans="1:28" ht="26.4">
      <c r="A101" s="96">
        <v>4707</v>
      </c>
      <c r="B101" s="71" t="s">
        <v>227</v>
      </c>
      <c r="C101" s="71" t="s">
        <v>43</v>
      </c>
      <c r="D101" s="71" t="s">
        <v>44</v>
      </c>
      <c r="E101" s="34">
        <v>26</v>
      </c>
      <c r="F101" s="35" t="s">
        <v>127</v>
      </c>
      <c r="G101" s="72" t="s">
        <v>130</v>
      </c>
      <c r="H101" s="46">
        <v>131</v>
      </c>
      <c r="I101" s="36">
        <v>8</v>
      </c>
      <c r="J101" s="37">
        <v>0</v>
      </c>
      <c r="K101" s="37">
        <v>0</v>
      </c>
      <c r="L101" s="37">
        <v>0</v>
      </c>
      <c r="M101" s="128">
        <v>0</v>
      </c>
      <c r="N101" s="40">
        <v>0</v>
      </c>
      <c r="O101" s="40">
        <v>0</v>
      </c>
      <c r="P101" s="129" t="s">
        <v>47</v>
      </c>
      <c r="Q101" s="129" t="s">
        <v>51</v>
      </c>
      <c r="R101" s="130" t="s">
        <v>47</v>
      </c>
      <c r="S101" s="40" t="s">
        <v>49</v>
      </c>
      <c r="T101" s="40" t="s">
        <v>49</v>
      </c>
      <c r="U101" s="40" t="s">
        <v>49</v>
      </c>
      <c r="V101" s="40" t="s">
        <v>49</v>
      </c>
      <c r="W101" s="40" t="s">
        <v>50</v>
      </c>
      <c r="X101" s="41"/>
      <c r="Y101" s="129" t="s">
        <v>47</v>
      </c>
      <c r="Z101" s="129" t="s">
        <v>47</v>
      </c>
      <c r="AA101" s="129" t="s">
        <v>51</v>
      </c>
      <c r="AB101" s="131">
        <v>1</v>
      </c>
    </row>
    <row r="102" spans="1:28" ht="26.4">
      <c r="A102" s="96">
        <v>5881</v>
      </c>
      <c r="B102" s="71" t="s">
        <v>42</v>
      </c>
      <c r="C102" s="71" t="s">
        <v>43</v>
      </c>
      <c r="D102" s="71" t="s">
        <v>44</v>
      </c>
      <c r="E102" s="34">
        <v>26</v>
      </c>
      <c r="F102" s="35" t="s">
        <v>127</v>
      </c>
      <c r="G102" s="72" t="s">
        <v>131</v>
      </c>
      <c r="H102" s="46">
        <v>90</v>
      </c>
      <c r="I102" s="36">
        <v>5</v>
      </c>
      <c r="J102" s="37">
        <v>1</v>
      </c>
      <c r="K102" s="37">
        <v>0</v>
      </c>
      <c r="L102" s="37">
        <v>1</v>
      </c>
      <c r="M102" s="128">
        <v>0.2</v>
      </c>
      <c r="N102" s="40">
        <v>0</v>
      </c>
      <c r="O102" s="40">
        <v>0</v>
      </c>
      <c r="P102" s="129" t="s">
        <v>51</v>
      </c>
      <c r="Q102" s="129" t="s">
        <v>51</v>
      </c>
      <c r="R102" s="130" t="s">
        <v>47</v>
      </c>
      <c r="S102" s="40" t="s">
        <v>48</v>
      </c>
      <c r="T102" s="40" t="s">
        <v>52</v>
      </c>
      <c r="U102" s="40" t="s">
        <v>48</v>
      </c>
      <c r="V102" s="40" t="s">
        <v>52</v>
      </c>
      <c r="W102" s="40" t="s">
        <v>50</v>
      </c>
      <c r="X102" s="41"/>
      <c r="Y102" s="129" t="s">
        <v>51</v>
      </c>
      <c r="Z102" s="129" t="s">
        <v>47</v>
      </c>
      <c r="AA102" s="129" t="s">
        <v>51</v>
      </c>
      <c r="AB102" s="131">
        <v>1</v>
      </c>
    </row>
    <row r="103" spans="1:28" ht="26.4">
      <c r="A103" s="96">
        <v>4633</v>
      </c>
      <c r="B103" s="71" t="s">
        <v>42</v>
      </c>
      <c r="C103" s="71" t="s">
        <v>43</v>
      </c>
      <c r="D103" s="71" t="s">
        <v>44</v>
      </c>
      <c r="E103" s="34">
        <v>27</v>
      </c>
      <c r="F103" s="35" t="s">
        <v>218</v>
      </c>
      <c r="G103" s="72" t="s">
        <v>132</v>
      </c>
      <c r="H103" s="46">
        <v>86</v>
      </c>
      <c r="I103" s="36">
        <v>5</v>
      </c>
      <c r="J103" s="37">
        <v>2</v>
      </c>
      <c r="K103" s="37">
        <v>0</v>
      </c>
      <c r="L103" s="37">
        <v>2</v>
      </c>
      <c r="M103" s="128">
        <v>0.4</v>
      </c>
      <c r="N103" s="40">
        <v>0</v>
      </c>
      <c r="O103" s="40">
        <v>0</v>
      </c>
      <c r="P103" s="129" t="s">
        <v>51</v>
      </c>
      <c r="Q103" s="129" t="s">
        <v>47</v>
      </c>
      <c r="R103" s="130" t="s">
        <v>47</v>
      </c>
      <c r="S103" s="40" t="s">
        <v>48</v>
      </c>
      <c r="T103" s="40" t="s">
        <v>48</v>
      </c>
      <c r="U103" s="40" t="s">
        <v>49</v>
      </c>
      <c r="V103" s="40" t="s">
        <v>49</v>
      </c>
      <c r="W103" s="40" t="s">
        <v>50</v>
      </c>
      <c r="X103" s="41"/>
      <c r="Y103" s="129" t="s">
        <v>51</v>
      </c>
      <c r="Z103" s="129" t="s">
        <v>51</v>
      </c>
      <c r="AA103" s="129" t="s">
        <v>47</v>
      </c>
      <c r="AB103" s="131">
        <v>1</v>
      </c>
    </row>
    <row r="104" spans="1:28" ht="26.4">
      <c r="A104" s="96">
        <v>6385</v>
      </c>
      <c r="B104" s="71" t="s">
        <v>227</v>
      </c>
      <c r="C104" s="71" t="s">
        <v>43</v>
      </c>
      <c r="D104" s="71" t="s">
        <v>44</v>
      </c>
      <c r="E104" s="34">
        <v>27</v>
      </c>
      <c r="F104" s="35" t="s">
        <v>218</v>
      </c>
      <c r="G104" s="72" t="s">
        <v>133</v>
      </c>
      <c r="H104" s="46">
        <v>51</v>
      </c>
      <c r="I104" s="36">
        <v>5</v>
      </c>
      <c r="J104" s="37">
        <v>1</v>
      </c>
      <c r="K104" s="37">
        <v>0</v>
      </c>
      <c r="L104" s="37">
        <v>1</v>
      </c>
      <c r="M104" s="128">
        <v>0.2</v>
      </c>
      <c r="N104" s="40">
        <v>1</v>
      </c>
      <c r="O104" s="40">
        <v>1</v>
      </c>
      <c r="P104" s="129" t="s">
        <v>51</v>
      </c>
      <c r="Q104" s="129" t="s">
        <v>47</v>
      </c>
      <c r="R104" s="130" t="s">
        <v>47</v>
      </c>
      <c r="S104" s="40" t="s">
        <v>48</v>
      </c>
      <c r="T104" s="40" t="s">
        <v>48</v>
      </c>
      <c r="U104" s="40" t="s">
        <v>49</v>
      </c>
      <c r="V104" s="40" t="s">
        <v>48</v>
      </c>
      <c r="W104" s="40" t="s">
        <v>50</v>
      </c>
      <c r="X104" s="41"/>
      <c r="Y104" s="129" t="s">
        <v>51</v>
      </c>
      <c r="Z104" s="129" t="s">
        <v>47</v>
      </c>
      <c r="AA104" s="129" t="s">
        <v>47</v>
      </c>
      <c r="AB104" s="131">
        <v>1</v>
      </c>
    </row>
    <row r="105" spans="1:28" ht="26.4">
      <c r="A105" s="96">
        <v>1211</v>
      </c>
      <c r="B105" s="71" t="s">
        <v>42</v>
      </c>
      <c r="C105" s="71" t="s">
        <v>43</v>
      </c>
      <c r="D105" s="71" t="s">
        <v>44</v>
      </c>
      <c r="E105" s="34">
        <v>28</v>
      </c>
      <c r="F105" s="35" t="s">
        <v>134</v>
      </c>
      <c r="G105" s="72" t="s">
        <v>135</v>
      </c>
      <c r="H105" s="46">
        <v>218</v>
      </c>
      <c r="I105" s="36">
        <v>13</v>
      </c>
      <c r="J105" s="37">
        <v>4</v>
      </c>
      <c r="K105" s="37">
        <v>0</v>
      </c>
      <c r="L105" s="37">
        <v>4</v>
      </c>
      <c r="M105" s="128">
        <v>0.30769230769230771</v>
      </c>
      <c r="N105" s="40">
        <v>0</v>
      </c>
      <c r="O105" s="40">
        <v>0</v>
      </c>
      <c r="P105" s="129" t="s">
        <v>51</v>
      </c>
      <c r="Q105" s="129" t="s">
        <v>51</v>
      </c>
      <c r="R105" s="130" t="s">
        <v>47</v>
      </c>
      <c r="S105" s="40" t="s">
        <v>52</v>
      </c>
      <c r="T105" s="40" t="s">
        <v>52</v>
      </c>
      <c r="U105" s="40" t="s">
        <v>52</v>
      </c>
      <c r="V105" s="40" t="s">
        <v>52</v>
      </c>
      <c r="W105" s="40" t="s">
        <v>50</v>
      </c>
      <c r="X105" s="41"/>
      <c r="Y105" s="129" t="s">
        <v>51</v>
      </c>
      <c r="Z105" s="129" t="s">
        <v>51</v>
      </c>
      <c r="AA105" s="129" t="s">
        <v>51</v>
      </c>
      <c r="AB105" s="131">
        <v>1</v>
      </c>
    </row>
    <row r="106" spans="1:28" ht="26.4">
      <c r="A106" s="96">
        <v>4979</v>
      </c>
      <c r="B106" s="71" t="s">
        <v>42</v>
      </c>
      <c r="C106" s="71" t="s">
        <v>43</v>
      </c>
      <c r="D106" s="71" t="s">
        <v>44</v>
      </c>
      <c r="E106" s="34">
        <v>28</v>
      </c>
      <c r="F106" s="35" t="s">
        <v>134</v>
      </c>
      <c r="G106" s="72" t="s">
        <v>136</v>
      </c>
      <c r="H106" s="46">
        <v>174</v>
      </c>
      <c r="I106" s="36">
        <v>10</v>
      </c>
      <c r="J106" s="37">
        <v>3</v>
      </c>
      <c r="K106" s="37">
        <v>0</v>
      </c>
      <c r="L106" s="37">
        <v>3</v>
      </c>
      <c r="M106" s="128">
        <v>0.3</v>
      </c>
      <c r="N106" s="40">
        <v>0</v>
      </c>
      <c r="O106" s="40">
        <v>0</v>
      </c>
      <c r="P106" s="129" t="s">
        <v>51</v>
      </c>
      <c r="Q106" s="129" t="s">
        <v>51</v>
      </c>
      <c r="R106" s="130" t="s">
        <v>47</v>
      </c>
      <c r="S106" s="40" t="s">
        <v>48</v>
      </c>
      <c r="T106" s="40" t="s">
        <v>48</v>
      </c>
      <c r="U106" s="40" t="s">
        <v>52</v>
      </c>
      <c r="V106" s="40" t="s">
        <v>52</v>
      </c>
      <c r="W106" s="40" t="s">
        <v>50</v>
      </c>
      <c r="X106" s="41"/>
      <c r="Y106" s="129" t="s">
        <v>51</v>
      </c>
      <c r="Z106" s="129" t="s">
        <v>51</v>
      </c>
      <c r="AA106" s="129" t="s">
        <v>51</v>
      </c>
      <c r="AB106" s="131">
        <v>1</v>
      </c>
    </row>
    <row r="107" spans="1:28" ht="26.4">
      <c r="A107" s="96">
        <v>5315</v>
      </c>
      <c r="B107" s="71" t="s">
        <v>42</v>
      </c>
      <c r="C107" s="71" t="s">
        <v>43</v>
      </c>
      <c r="D107" s="71" t="s">
        <v>44</v>
      </c>
      <c r="E107" s="34">
        <v>28</v>
      </c>
      <c r="F107" s="35" t="s">
        <v>134</v>
      </c>
      <c r="G107" s="72" t="s">
        <v>137</v>
      </c>
      <c r="H107" s="46">
        <v>68</v>
      </c>
      <c r="I107" s="36">
        <v>5</v>
      </c>
      <c r="J107" s="37">
        <v>0</v>
      </c>
      <c r="K107" s="37">
        <v>0</v>
      </c>
      <c r="L107" s="37">
        <v>0</v>
      </c>
      <c r="M107" s="128">
        <v>0</v>
      </c>
      <c r="N107" s="40">
        <v>0</v>
      </c>
      <c r="O107" s="40">
        <v>0</v>
      </c>
      <c r="P107" s="129" t="s">
        <v>51</v>
      </c>
      <c r="Q107" s="129" t="s">
        <v>51</v>
      </c>
      <c r="R107" s="130" t="s">
        <v>47</v>
      </c>
      <c r="S107" s="40" t="s">
        <v>52</v>
      </c>
      <c r="T107" s="40" t="s">
        <v>52</v>
      </c>
      <c r="U107" s="40" t="s">
        <v>52</v>
      </c>
      <c r="V107" s="40" t="s">
        <v>48</v>
      </c>
      <c r="W107" s="40" t="s">
        <v>50</v>
      </c>
      <c r="X107" s="41"/>
      <c r="Y107" s="129" t="s">
        <v>51</v>
      </c>
      <c r="Z107" s="129" t="s">
        <v>51</v>
      </c>
      <c r="AA107" s="129" t="s">
        <v>51</v>
      </c>
      <c r="AB107" s="131">
        <v>1</v>
      </c>
    </row>
    <row r="108" spans="1:28" ht="26.4">
      <c r="A108" s="96">
        <v>10506</v>
      </c>
      <c r="B108" s="71" t="s">
        <v>42</v>
      </c>
      <c r="C108" s="71" t="s">
        <v>43</v>
      </c>
      <c r="D108" s="71" t="s">
        <v>44</v>
      </c>
      <c r="E108" s="34">
        <v>28</v>
      </c>
      <c r="F108" s="35" t="s">
        <v>134</v>
      </c>
      <c r="G108" s="72" t="s">
        <v>135</v>
      </c>
      <c r="H108" s="46">
        <v>79</v>
      </c>
      <c r="I108" s="36">
        <v>5</v>
      </c>
      <c r="J108" s="37">
        <v>1</v>
      </c>
      <c r="K108" s="37">
        <v>0</v>
      </c>
      <c r="L108" s="37">
        <v>1</v>
      </c>
      <c r="M108" s="128">
        <v>0.2</v>
      </c>
      <c r="N108" s="40">
        <v>0</v>
      </c>
      <c r="O108" s="40">
        <v>0</v>
      </c>
      <c r="P108" s="129" t="s">
        <v>51</v>
      </c>
      <c r="Q108" s="129" t="s">
        <v>51</v>
      </c>
      <c r="R108" s="130" t="s">
        <v>47</v>
      </c>
      <c r="S108" s="40" t="s">
        <v>48</v>
      </c>
      <c r="T108" s="40" t="s">
        <v>52</v>
      </c>
      <c r="U108" s="40" t="s">
        <v>52</v>
      </c>
      <c r="V108" s="40" t="s">
        <v>48</v>
      </c>
      <c r="W108" s="40" t="s">
        <v>50</v>
      </c>
      <c r="X108" s="41"/>
      <c r="Y108" s="129" t="s">
        <v>51</v>
      </c>
      <c r="Z108" s="129" t="s">
        <v>51</v>
      </c>
      <c r="AA108" s="129" t="s">
        <v>51</v>
      </c>
      <c r="AB108" s="131">
        <v>1</v>
      </c>
    </row>
    <row r="109" spans="1:28" ht="26.4">
      <c r="A109" s="96">
        <v>12530</v>
      </c>
      <c r="B109" s="71" t="s">
        <v>227</v>
      </c>
      <c r="C109" s="71" t="s">
        <v>43</v>
      </c>
      <c r="D109" s="71" t="s">
        <v>44</v>
      </c>
      <c r="E109" s="34">
        <v>28</v>
      </c>
      <c r="F109" s="35" t="s">
        <v>134</v>
      </c>
      <c r="G109" s="72" t="s">
        <v>135</v>
      </c>
      <c r="H109" s="46">
        <v>56</v>
      </c>
      <c r="I109" s="36">
        <v>5</v>
      </c>
      <c r="J109" s="37">
        <v>1</v>
      </c>
      <c r="K109" s="37">
        <v>0</v>
      </c>
      <c r="L109" s="37">
        <v>1</v>
      </c>
      <c r="M109" s="128">
        <v>0.2</v>
      </c>
      <c r="N109" s="40">
        <v>0</v>
      </c>
      <c r="O109" s="40">
        <v>0</v>
      </c>
      <c r="P109" s="129" t="s">
        <v>51</v>
      </c>
      <c r="Q109" s="129" t="s">
        <v>51</v>
      </c>
      <c r="R109" s="130" t="s">
        <v>47</v>
      </c>
      <c r="S109" s="40" t="s">
        <v>48</v>
      </c>
      <c r="T109" s="40" t="s">
        <v>48</v>
      </c>
      <c r="U109" s="40" t="s">
        <v>48</v>
      </c>
      <c r="V109" s="40" t="s">
        <v>48</v>
      </c>
      <c r="W109" s="40" t="s">
        <v>53</v>
      </c>
      <c r="X109" s="41"/>
      <c r="Y109" s="129" t="s">
        <v>51</v>
      </c>
      <c r="Z109" s="129" t="s">
        <v>51</v>
      </c>
      <c r="AA109" s="129" t="s">
        <v>51</v>
      </c>
      <c r="AB109" s="131">
        <v>1</v>
      </c>
    </row>
    <row r="110" spans="1:28" ht="26.4">
      <c r="A110" s="96">
        <v>2373</v>
      </c>
      <c r="B110" s="71" t="s">
        <v>42</v>
      </c>
      <c r="C110" s="71" t="s">
        <v>43</v>
      </c>
      <c r="D110" s="71" t="s">
        <v>44</v>
      </c>
      <c r="E110" s="34">
        <v>29</v>
      </c>
      <c r="F110" s="35" t="s">
        <v>219</v>
      </c>
      <c r="G110" s="72" t="s">
        <v>138</v>
      </c>
      <c r="H110" s="46">
        <v>39</v>
      </c>
      <c r="I110" s="36">
        <v>5</v>
      </c>
      <c r="J110" s="37">
        <v>0</v>
      </c>
      <c r="K110" s="37">
        <v>0</v>
      </c>
      <c r="L110" s="37">
        <v>0</v>
      </c>
      <c r="M110" s="128">
        <v>0</v>
      </c>
      <c r="N110" s="40">
        <v>0</v>
      </c>
      <c r="O110" s="40">
        <v>0</v>
      </c>
      <c r="P110" s="129" t="s">
        <v>51</v>
      </c>
      <c r="Q110" s="129" t="s">
        <v>51</v>
      </c>
      <c r="R110" s="130" t="s">
        <v>47</v>
      </c>
      <c r="S110" s="40" t="s">
        <v>52</v>
      </c>
      <c r="T110" s="40" t="s">
        <v>49</v>
      </c>
      <c r="U110" s="40" t="s">
        <v>49</v>
      </c>
      <c r="V110" s="40" t="s">
        <v>52</v>
      </c>
      <c r="W110" s="40" t="s">
        <v>50</v>
      </c>
      <c r="X110" s="41"/>
      <c r="Y110" s="129" t="s">
        <v>51</v>
      </c>
      <c r="Z110" s="129" t="s">
        <v>51</v>
      </c>
      <c r="AA110" s="129" t="s">
        <v>51</v>
      </c>
      <c r="AB110" s="131">
        <v>1</v>
      </c>
    </row>
    <row r="111" spans="1:28" ht="26.4">
      <c r="A111" s="96">
        <v>2693</v>
      </c>
      <c r="B111" s="71" t="s">
        <v>42</v>
      </c>
      <c r="C111" s="71" t="s">
        <v>43</v>
      </c>
      <c r="D111" s="71" t="s">
        <v>44</v>
      </c>
      <c r="E111" s="34">
        <v>29</v>
      </c>
      <c r="F111" s="35" t="s">
        <v>219</v>
      </c>
      <c r="G111" s="72" t="s">
        <v>139</v>
      </c>
      <c r="H111" s="46">
        <v>69</v>
      </c>
      <c r="I111" s="36">
        <v>5</v>
      </c>
      <c r="J111" s="37">
        <v>0</v>
      </c>
      <c r="K111" s="37">
        <v>0</v>
      </c>
      <c r="L111" s="37">
        <v>0</v>
      </c>
      <c r="M111" s="128">
        <v>0</v>
      </c>
      <c r="N111" s="40">
        <v>0</v>
      </c>
      <c r="O111" s="40">
        <v>0</v>
      </c>
      <c r="P111" s="129" t="s">
        <v>51</v>
      </c>
      <c r="Q111" s="129" t="s">
        <v>51</v>
      </c>
      <c r="R111" s="130" t="s">
        <v>47</v>
      </c>
      <c r="S111" s="40" t="s">
        <v>52</v>
      </c>
      <c r="T111" s="40" t="s">
        <v>52</v>
      </c>
      <c r="U111" s="40" t="s">
        <v>52</v>
      </c>
      <c r="V111" s="40" t="s">
        <v>52</v>
      </c>
      <c r="W111" s="40" t="s">
        <v>50</v>
      </c>
      <c r="X111" s="41"/>
      <c r="Y111" s="129" t="s">
        <v>51</v>
      </c>
      <c r="Z111" s="129" t="s">
        <v>51</v>
      </c>
      <c r="AA111" s="129" t="s">
        <v>51</v>
      </c>
      <c r="AB111" s="131">
        <v>1</v>
      </c>
    </row>
    <row r="112" spans="1:28" ht="26.4">
      <c r="A112" s="96">
        <v>7734</v>
      </c>
      <c r="B112" s="71" t="s">
        <v>42</v>
      </c>
      <c r="C112" s="71" t="s">
        <v>43</v>
      </c>
      <c r="D112" s="71" t="s">
        <v>44</v>
      </c>
      <c r="E112" s="34">
        <v>29</v>
      </c>
      <c r="F112" s="35" t="s">
        <v>219</v>
      </c>
      <c r="G112" s="72" t="s">
        <v>140</v>
      </c>
      <c r="H112" s="46">
        <v>46</v>
      </c>
      <c r="I112" s="36">
        <v>5</v>
      </c>
      <c r="J112" s="37">
        <v>0</v>
      </c>
      <c r="K112" s="37">
        <v>0</v>
      </c>
      <c r="L112" s="37">
        <v>0</v>
      </c>
      <c r="M112" s="128">
        <v>0</v>
      </c>
      <c r="N112" s="40">
        <v>0</v>
      </c>
      <c r="O112" s="40">
        <v>0</v>
      </c>
      <c r="P112" s="129" t="s">
        <v>47</v>
      </c>
      <c r="Q112" s="129" t="s">
        <v>51</v>
      </c>
      <c r="R112" s="130" t="s">
        <v>47</v>
      </c>
      <c r="S112" s="40" t="s">
        <v>48</v>
      </c>
      <c r="T112" s="40" t="s">
        <v>49</v>
      </c>
      <c r="U112" s="40" t="s">
        <v>49</v>
      </c>
      <c r="V112" s="40" t="s">
        <v>49</v>
      </c>
      <c r="W112" s="40" t="s">
        <v>50</v>
      </c>
      <c r="X112" s="41"/>
      <c r="Y112" s="129" t="s">
        <v>51</v>
      </c>
      <c r="Z112" s="129" t="s">
        <v>47</v>
      </c>
      <c r="AA112" s="129" t="s">
        <v>47</v>
      </c>
      <c r="AB112" s="131">
        <v>1</v>
      </c>
    </row>
    <row r="113" spans="1:28" ht="26.4">
      <c r="A113" s="96">
        <v>8590</v>
      </c>
      <c r="B113" s="71" t="s">
        <v>227</v>
      </c>
      <c r="C113" s="71" t="s">
        <v>43</v>
      </c>
      <c r="D113" s="71" t="s">
        <v>44</v>
      </c>
      <c r="E113" s="34">
        <v>29</v>
      </c>
      <c r="F113" s="35" t="s">
        <v>219</v>
      </c>
      <c r="G113" s="72" t="s">
        <v>141</v>
      </c>
      <c r="H113" s="46">
        <v>82</v>
      </c>
      <c r="I113" s="36">
        <v>5</v>
      </c>
      <c r="J113" s="37">
        <v>5</v>
      </c>
      <c r="K113" s="37">
        <v>0</v>
      </c>
      <c r="L113" s="37">
        <v>5</v>
      </c>
      <c r="M113" s="128">
        <v>1</v>
      </c>
      <c r="N113" s="40">
        <v>0</v>
      </c>
      <c r="O113" s="40">
        <v>0</v>
      </c>
      <c r="P113" s="129" t="s">
        <v>51</v>
      </c>
      <c r="Q113" s="129" t="s">
        <v>51</v>
      </c>
      <c r="R113" s="130" t="s">
        <v>47</v>
      </c>
      <c r="S113" s="40" t="s">
        <v>48</v>
      </c>
      <c r="T113" s="40" t="s">
        <v>52</v>
      </c>
      <c r="U113" s="40" t="s">
        <v>52</v>
      </c>
      <c r="V113" s="40" t="s">
        <v>52</v>
      </c>
      <c r="W113" s="40" t="s">
        <v>50</v>
      </c>
      <c r="X113" s="41"/>
      <c r="Y113" s="129" t="s">
        <v>51</v>
      </c>
      <c r="Z113" s="129" t="s">
        <v>47</v>
      </c>
      <c r="AA113" s="129" t="s">
        <v>47</v>
      </c>
      <c r="AB113" s="131">
        <v>1</v>
      </c>
    </row>
    <row r="114" spans="1:28" ht="26.4">
      <c r="A114" s="96">
        <v>1126</v>
      </c>
      <c r="B114" s="71" t="s">
        <v>42</v>
      </c>
      <c r="C114" s="71" t="s">
        <v>43</v>
      </c>
      <c r="D114" s="71" t="s">
        <v>44</v>
      </c>
      <c r="E114" s="34">
        <v>30</v>
      </c>
      <c r="F114" s="35" t="s">
        <v>229</v>
      </c>
      <c r="G114" s="72" t="s">
        <v>142</v>
      </c>
      <c r="H114" s="46">
        <v>174</v>
      </c>
      <c r="I114" s="36">
        <v>10</v>
      </c>
      <c r="J114" s="37">
        <v>14</v>
      </c>
      <c r="K114" s="37">
        <v>0</v>
      </c>
      <c r="L114" s="37">
        <v>14</v>
      </c>
      <c r="M114" s="128">
        <v>1.4</v>
      </c>
      <c r="N114" s="40">
        <v>0</v>
      </c>
      <c r="O114" s="40">
        <v>0</v>
      </c>
      <c r="P114" s="129" t="s">
        <v>51</v>
      </c>
      <c r="Q114" s="129" t="s">
        <v>51</v>
      </c>
      <c r="R114" s="130" t="s">
        <v>239</v>
      </c>
      <c r="S114" s="40" t="s">
        <v>48</v>
      </c>
      <c r="T114" s="40" t="s">
        <v>52</v>
      </c>
      <c r="U114" s="40" t="s">
        <v>52</v>
      </c>
      <c r="V114" s="40" t="s">
        <v>52</v>
      </c>
      <c r="W114" s="40" t="s">
        <v>50</v>
      </c>
      <c r="X114" s="41"/>
      <c r="Y114" s="129" t="s">
        <v>51</v>
      </c>
      <c r="Z114" s="129" t="s">
        <v>51</v>
      </c>
      <c r="AA114" s="129" t="s">
        <v>47</v>
      </c>
      <c r="AB114" s="131">
        <v>1</v>
      </c>
    </row>
    <row r="115" spans="1:28" ht="26.4">
      <c r="A115" s="96">
        <v>7081</v>
      </c>
      <c r="B115" s="71" t="s">
        <v>42</v>
      </c>
      <c r="C115" s="71" t="s">
        <v>43</v>
      </c>
      <c r="D115" s="71" t="s">
        <v>44</v>
      </c>
      <c r="E115" s="34">
        <v>30</v>
      </c>
      <c r="F115" s="35" t="s">
        <v>229</v>
      </c>
      <c r="G115" s="72" t="s">
        <v>143</v>
      </c>
      <c r="H115" s="46">
        <v>49</v>
      </c>
      <c r="I115" s="36">
        <v>5</v>
      </c>
      <c r="J115" s="37">
        <v>0</v>
      </c>
      <c r="K115" s="37">
        <v>0</v>
      </c>
      <c r="L115" s="37">
        <v>0</v>
      </c>
      <c r="M115" s="128">
        <v>0</v>
      </c>
      <c r="N115" s="40">
        <v>0</v>
      </c>
      <c r="O115" s="40">
        <v>0</v>
      </c>
      <c r="P115" s="129" t="s">
        <v>51</v>
      </c>
      <c r="Q115" s="129" t="s">
        <v>51</v>
      </c>
      <c r="R115" s="130" t="s">
        <v>47</v>
      </c>
      <c r="S115" s="40" t="s">
        <v>52</v>
      </c>
      <c r="T115" s="40" t="s">
        <v>52</v>
      </c>
      <c r="U115" s="40" t="s">
        <v>52</v>
      </c>
      <c r="V115" s="40" t="s">
        <v>52</v>
      </c>
      <c r="W115" s="40" t="s">
        <v>50</v>
      </c>
      <c r="X115" s="41"/>
      <c r="Y115" s="129" t="s">
        <v>51</v>
      </c>
      <c r="Z115" s="129" t="s">
        <v>47</v>
      </c>
      <c r="AA115" s="129" t="s">
        <v>47</v>
      </c>
      <c r="AB115" s="131">
        <v>1</v>
      </c>
    </row>
    <row r="116" spans="1:28" ht="26.4">
      <c r="A116" s="96">
        <v>7778</v>
      </c>
      <c r="B116" s="71" t="s">
        <v>42</v>
      </c>
      <c r="C116" s="71" t="s">
        <v>43</v>
      </c>
      <c r="D116" s="71" t="s">
        <v>44</v>
      </c>
      <c r="E116" s="34">
        <v>30</v>
      </c>
      <c r="F116" s="35" t="s">
        <v>229</v>
      </c>
      <c r="G116" s="72" t="s">
        <v>144</v>
      </c>
      <c r="H116" s="46">
        <v>28</v>
      </c>
      <c r="I116" s="36">
        <v>5</v>
      </c>
      <c r="J116" s="37">
        <v>0</v>
      </c>
      <c r="K116" s="37">
        <v>0</v>
      </c>
      <c r="L116" s="37">
        <v>0</v>
      </c>
      <c r="M116" s="128">
        <v>0</v>
      </c>
      <c r="N116" s="40">
        <v>0</v>
      </c>
      <c r="O116" s="40">
        <v>0</v>
      </c>
      <c r="P116" s="129" t="s">
        <v>51</v>
      </c>
      <c r="Q116" s="129" t="s">
        <v>51</v>
      </c>
      <c r="R116" s="130" t="s">
        <v>47</v>
      </c>
      <c r="S116" s="40" t="s">
        <v>48</v>
      </c>
      <c r="T116" s="40" t="s">
        <v>48</v>
      </c>
      <c r="U116" s="40" t="s">
        <v>49</v>
      </c>
      <c r="V116" s="40" t="s">
        <v>52</v>
      </c>
      <c r="W116" s="40" t="s">
        <v>50</v>
      </c>
      <c r="X116" s="41"/>
      <c r="Y116" s="129" t="s">
        <v>51</v>
      </c>
      <c r="Z116" s="129" t="s">
        <v>51</v>
      </c>
      <c r="AA116" s="129" t="s">
        <v>47</v>
      </c>
      <c r="AB116" s="131">
        <v>1</v>
      </c>
    </row>
    <row r="117" spans="1:28" ht="26.4">
      <c r="A117" s="96">
        <v>10163</v>
      </c>
      <c r="B117" s="71" t="s">
        <v>42</v>
      </c>
      <c r="C117" s="71" t="s">
        <v>43</v>
      </c>
      <c r="D117" s="71" t="s">
        <v>44</v>
      </c>
      <c r="E117" s="34">
        <v>30</v>
      </c>
      <c r="F117" s="35" t="s">
        <v>229</v>
      </c>
      <c r="G117" s="72" t="s">
        <v>145</v>
      </c>
      <c r="H117" s="46">
        <v>42</v>
      </c>
      <c r="I117" s="36">
        <v>5</v>
      </c>
      <c r="J117" s="37">
        <v>0</v>
      </c>
      <c r="K117" s="37">
        <v>0</v>
      </c>
      <c r="L117" s="37">
        <v>0</v>
      </c>
      <c r="M117" s="128">
        <v>0</v>
      </c>
      <c r="N117" s="40">
        <v>0</v>
      </c>
      <c r="O117" s="40">
        <v>0</v>
      </c>
      <c r="P117" s="129" t="s">
        <v>51</v>
      </c>
      <c r="Q117" s="129" t="s">
        <v>51</v>
      </c>
      <c r="R117" s="130" t="s">
        <v>47</v>
      </c>
      <c r="S117" s="40" t="s">
        <v>48</v>
      </c>
      <c r="T117" s="40" t="s">
        <v>48</v>
      </c>
      <c r="U117" s="40" t="s">
        <v>52</v>
      </c>
      <c r="V117" s="40" t="s">
        <v>48</v>
      </c>
      <c r="W117" s="40" t="s">
        <v>50</v>
      </c>
      <c r="X117" s="41"/>
      <c r="Y117" s="129" t="s">
        <v>51</v>
      </c>
      <c r="Z117" s="129" t="s">
        <v>51</v>
      </c>
      <c r="AA117" s="129" t="s">
        <v>47</v>
      </c>
      <c r="AB117" s="131">
        <v>1</v>
      </c>
    </row>
    <row r="118" spans="1:28" ht="26.4">
      <c r="A118" s="96">
        <v>1861</v>
      </c>
      <c r="B118" s="71" t="s">
        <v>42</v>
      </c>
      <c r="C118" s="71" t="s">
        <v>43</v>
      </c>
      <c r="D118" s="71" t="s">
        <v>44</v>
      </c>
      <c r="E118" s="34">
        <v>31</v>
      </c>
      <c r="F118" s="35" t="s">
        <v>146</v>
      </c>
      <c r="G118" s="72" t="s">
        <v>147</v>
      </c>
      <c r="H118" s="46">
        <v>146</v>
      </c>
      <c r="I118" s="36">
        <v>8</v>
      </c>
      <c r="J118" s="37">
        <v>2</v>
      </c>
      <c r="K118" s="37">
        <v>0</v>
      </c>
      <c r="L118" s="37">
        <v>2</v>
      </c>
      <c r="M118" s="128">
        <v>0.25</v>
      </c>
      <c r="N118" s="40">
        <v>1</v>
      </c>
      <c r="O118" s="40">
        <v>1</v>
      </c>
      <c r="P118" s="129" t="s">
        <v>47</v>
      </c>
      <c r="Q118" s="129" t="s">
        <v>51</v>
      </c>
      <c r="R118" s="130" t="s">
        <v>47</v>
      </c>
      <c r="S118" s="40" t="s">
        <v>52</v>
      </c>
      <c r="T118" s="40" t="s">
        <v>49</v>
      </c>
      <c r="U118" s="40" t="s">
        <v>49</v>
      </c>
      <c r="V118" s="40" t="s">
        <v>49</v>
      </c>
      <c r="W118" s="40" t="s">
        <v>50</v>
      </c>
      <c r="X118" s="41"/>
      <c r="Y118" s="129" t="s">
        <v>51</v>
      </c>
      <c r="Z118" s="129" t="s">
        <v>51</v>
      </c>
      <c r="AA118" s="129" t="s">
        <v>51</v>
      </c>
      <c r="AB118" s="131">
        <v>0</v>
      </c>
    </row>
    <row r="119" spans="1:28" ht="26.4">
      <c r="A119" s="96">
        <v>2681</v>
      </c>
      <c r="B119" s="71" t="s">
        <v>42</v>
      </c>
      <c r="C119" s="71" t="s">
        <v>43</v>
      </c>
      <c r="D119" s="71" t="s">
        <v>44</v>
      </c>
      <c r="E119" s="34">
        <v>31</v>
      </c>
      <c r="F119" s="35" t="s">
        <v>146</v>
      </c>
      <c r="G119" s="72" t="s">
        <v>148</v>
      </c>
      <c r="H119" s="46">
        <v>184</v>
      </c>
      <c r="I119" s="36">
        <v>11</v>
      </c>
      <c r="J119" s="37">
        <v>9</v>
      </c>
      <c r="K119" s="37">
        <v>0</v>
      </c>
      <c r="L119" s="37">
        <v>9</v>
      </c>
      <c r="M119" s="128">
        <v>0.81818181818181823</v>
      </c>
      <c r="N119" s="40">
        <v>0</v>
      </c>
      <c r="O119" s="40">
        <v>0</v>
      </c>
      <c r="P119" s="129" t="s">
        <v>51</v>
      </c>
      <c r="Q119" s="129" t="s">
        <v>51</v>
      </c>
      <c r="R119" s="130" t="s">
        <v>47</v>
      </c>
      <c r="S119" s="40" t="s">
        <v>48</v>
      </c>
      <c r="T119" s="40" t="s">
        <v>48</v>
      </c>
      <c r="U119" s="40" t="s">
        <v>48</v>
      </c>
      <c r="V119" s="40" t="s">
        <v>52</v>
      </c>
      <c r="W119" s="40" t="s">
        <v>50</v>
      </c>
      <c r="X119" s="43"/>
      <c r="Y119" s="129" t="s">
        <v>51</v>
      </c>
      <c r="Z119" s="129" t="s">
        <v>51</v>
      </c>
      <c r="AA119" s="129" t="s">
        <v>51</v>
      </c>
      <c r="AB119" s="131">
        <v>0</v>
      </c>
    </row>
    <row r="120" spans="1:28" ht="26.4">
      <c r="A120" s="96">
        <v>10285</v>
      </c>
      <c r="B120" s="71" t="s">
        <v>42</v>
      </c>
      <c r="C120" s="71" t="s">
        <v>43</v>
      </c>
      <c r="D120" s="71" t="s">
        <v>44</v>
      </c>
      <c r="E120" s="34">
        <v>31</v>
      </c>
      <c r="F120" s="35" t="s">
        <v>146</v>
      </c>
      <c r="G120" s="72" t="s">
        <v>149</v>
      </c>
      <c r="H120" s="46">
        <v>106</v>
      </c>
      <c r="I120" s="36">
        <v>6</v>
      </c>
      <c r="J120" s="37">
        <v>1</v>
      </c>
      <c r="K120" s="37">
        <v>0</v>
      </c>
      <c r="L120" s="37">
        <v>1</v>
      </c>
      <c r="M120" s="128">
        <v>0.16666666666666666</v>
      </c>
      <c r="N120" s="40">
        <v>0</v>
      </c>
      <c r="O120" s="40">
        <v>0</v>
      </c>
      <c r="P120" s="129" t="s">
        <v>51</v>
      </c>
      <c r="Q120" s="129" t="s">
        <v>51</v>
      </c>
      <c r="R120" s="130" t="s">
        <v>47</v>
      </c>
      <c r="S120" s="40" t="s">
        <v>52</v>
      </c>
      <c r="T120" s="40" t="s">
        <v>52</v>
      </c>
      <c r="U120" s="40" t="s">
        <v>48</v>
      </c>
      <c r="V120" s="40" t="s">
        <v>52</v>
      </c>
      <c r="W120" s="40" t="s">
        <v>50</v>
      </c>
      <c r="X120" s="41"/>
      <c r="Y120" s="129" t="s">
        <v>51</v>
      </c>
      <c r="Z120" s="129" t="s">
        <v>51</v>
      </c>
      <c r="AA120" s="129" t="s">
        <v>51</v>
      </c>
      <c r="AB120" s="131">
        <v>0</v>
      </c>
    </row>
    <row r="121" spans="1:28" ht="26.4">
      <c r="A121" s="96">
        <v>12200</v>
      </c>
      <c r="B121" s="71" t="s">
        <v>42</v>
      </c>
      <c r="C121" s="71" t="s">
        <v>43</v>
      </c>
      <c r="D121" s="71" t="s">
        <v>44</v>
      </c>
      <c r="E121" s="34">
        <v>31</v>
      </c>
      <c r="F121" s="35" t="s">
        <v>146</v>
      </c>
      <c r="G121" s="72" t="s">
        <v>148</v>
      </c>
      <c r="H121" s="46">
        <v>30</v>
      </c>
      <c r="I121" s="36">
        <v>5</v>
      </c>
      <c r="J121" s="37">
        <v>0</v>
      </c>
      <c r="K121" s="37">
        <v>0</v>
      </c>
      <c r="L121" s="37">
        <v>0</v>
      </c>
      <c r="M121" s="128">
        <v>0</v>
      </c>
      <c r="N121" s="40">
        <v>0</v>
      </c>
      <c r="O121" s="40">
        <v>0</v>
      </c>
      <c r="P121" s="129" t="s">
        <v>47</v>
      </c>
      <c r="Q121" s="129" t="s">
        <v>47</v>
      </c>
      <c r="R121" s="130" t="s">
        <v>47</v>
      </c>
      <c r="S121" s="40" t="s">
        <v>49</v>
      </c>
      <c r="T121" s="40" t="s">
        <v>49</v>
      </c>
      <c r="U121" s="40" t="s">
        <v>49</v>
      </c>
      <c r="V121" s="40" t="s">
        <v>49</v>
      </c>
      <c r="W121" s="40" t="s">
        <v>50</v>
      </c>
      <c r="X121" s="41"/>
      <c r="Y121" s="129" t="s">
        <v>47</v>
      </c>
      <c r="Z121" s="129" t="s">
        <v>47</v>
      </c>
      <c r="AA121" s="129" t="s">
        <v>51</v>
      </c>
      <c r="AB121" s="131">
        <v>0</v>
      </c>
    </row>
    <row r="122" spans="1:28" ht="26.4">
      <c r="A122" s="96">
        <v>652</v>
      </c>
      <c r="B122" s="71" t="s">
        <v>42</v>
      </c>
      <c r="C122" s="71" t="s">
        <v>43</v>
      </c>
      <c r="D122" s="71" t="s">
        <v>44</v>
      </c>
      <c r="E122" s="34">
        <v>32</v>
      </c>
      <c r="F122" s="35" t="s">
        <v>214</v>
      </c>
      <c r="G122" s="72" t="s">
        <v>46</v>
      </c>
      <c r="H122" s="46">
        <v>122</v>
      </c>
      <c r="I122" s="36">
        <v>7</v>
      </c>
      <c r="J122" s="37">
        <v>5</v>
      </c>
      <c r="K122" s="37">
        <v>0</v>
      </c>
      <c r="L122" s="37">
        <v>5</v>
      </c>
      <c r="M122" s="128">
        <v>0.7142857142857143</v>
      </c>
      <c r="N122" s="40">
        <v>1</v>
      </c>
      <c r="O122" s="40">
        <v>1</v>
      </c>
      <c r="P122" s="129" t="s">
        <v>51</v>
      </c>
      <c r="Q122" s="129" t="s">
        <v>51</v>
      </c>
      <c r="R122" s="130" t="s">
        <v>47</v>
      </c>
      <c r="S122" s="40" t="s">
        <v>48</v>
      </c>
      <c r="T122" s="40" t="s">
        <v>48</v>
      </c>
      <c r="U122" s="40" t="s">
        <v>48</v>
      </c>
      <c r="V122" s="40" t="s">
        <v>48</v>
      </c>
      <c r="W122" s="40" t="s">
        <v>53</v>
      </c>
      <c r="X122" s="41"/>
      <c r="Y122" s="129" t="s">
        <v>51</v>
      </c>
      <c r="Z122" s="129" t="s">
        <v>51</v>
      </c>
      <c r="AA122" s="129" t="s">
        <v>51</v>
      </c>
      <c r="AB122" s="131">
        <v>0</v>
      </c>
    </row>
    <row r="123" spans="1:28" ht="26.4">
      <c r="A123" s="96">
        <v>10184</v>
      </c>
      <c r="B123" s="71" t="s">
        <v>42</v>
      </c>
      <c r="C123" s="71" t="s">
        <v>43</v>
      </c>
      <c r="D123" s="71" t="s">
        <v>44</v>
      </c>
      <c r="E123" s="34">
        <v>32</v>
      </c>
      <c r="F123" s="35" t="s">
        <v>214</v>
      </c>
      <c r="G123" s="72" t="s">
        <v>46</v>
      </c>
      <c r="H123" s="46">
        <v>93</v>
      </c>
      <c r="I123" s="36">
        <v>5</v>
      </c>
      <c r="J123" s="37">
        <v>1</v>
      </c>
      <c r="K123" s="37">
        <v>0</v>
      </c>
      <c r="L123" s="37">
        <v>1</v>
      </c>
      <c r="M123" s="128">
        <v>0.2</v>
      </c>
      <c r="N123" s="40">
        <v>1</v>
      </c>
      <c r="O123" s="40">
        <v>1</v>
      </c>
      <c r="P123" s="129" t="s">
        <v>51</v>
      </c>
      <c r="Q123" s="129" t="s">
        <v>51</v>
      </c>
      <c r="R123" s="130" t="s">
        <v>47</v>
      </c>
      <c r="S123" s="40" t="s">
        <v>52</v>
      </c>
      <c r="T123" s="40" t="s">
        <v>52</v>
      </c>
      <c r="U123" s="40" t="s">
        <v>49</v>
      </c>
      <c r="V123" s="40" t="s">
        <v>49</v>
      </c>
      <c r="W123" s="40" t="s">
        <v>50</v>
      </c>
      <c r="X123" s="41"/>
      <c r="Y123" s="129" t="s">
        <v>51</v>
      </c>
      <c r="Z123" s="129" t="s">
        <v>51</v>
      </c>
      <c r="AA123" s="129" t="s">
        <v>51</v>
      </c>
      <c r="AB123" s="131">
        <v>0</v>
      </c>
    </row>
    <row r="124" spans="1:28" ht="26.4">
      <c r="A124" s="96">
        <v>11800</v>
      </c>
      <c r="B124" s="71" t="s">
        <v>42</v>
      </c>
      <c r="C124" s="71" t="s">
        <v>43</v>
      </c>
      <c r="D124" s="71" t="s">
        <v>44</v>
      </c>
      <c r="E124" s="34">
        <v>32</v>
      </c>
      <c r="F124" s="35" t="s">
        <v>214</v>
      </c>
      <c r="G124" s="72" t="s">
        <v>46</v>
      </c>
      <c r="H124" s="46">
        <v>127</v>
      </c>
      <c r="I124" s="36">
        <v>8</v>
      </c>
      <c r="J124" s="37">
        <v>0</v>
      </c>
      <c r="K124" s="37">
        <v>0</v>
      </c>
      <c r="L124" s="37">
        <v>0</v>
      </c>
      <c r="M124" s="128">
        <v>0</v>
      </c>
      <c r="N124" s="40">
        <v>0</v>
      </c>
      <c r="O124" s="40">
        <v>0</v>
      </c>
      <c r="P124" s="129" t="s">
        <v>51</v>
      </c>
      <c r="Q124" s="129" t="s">
        <v>51</v>
      </c>
      <c r="R124" s="130" t="s">
        <v>47</v>
      </c>
      <c r="S124" s="40" t="s">
        <v>48</v>
      </c>
      <c r="T124" s="40" t="s">
        <v>52</v>
      </c>
      <c r="U124" s="40" t="s">
        <v>48</v>
      </c>
      <c r="V124" s="40" t="s">
        <v>48</v>
      </c>
      <c r="W124" s="40" t="s">
        <v>50</v>
      </c>
      <c r="X124" s="41"/>
      <c r="Y124" s="129" t="s">
        <v>51</v>
      </c>
      <c r="Z124" s="129" t="s">
        <v>51</v>
      </c>
      <c r="AA124" s="129" t="s">
        <v>51</v>
      </c>
      <c r="AB124" s="131">
        <v>0</v>
      </c>
    </row>
    <row r="125" spans="1:28" ht="26.4">
      <c r="A125" s="96">
        <v>4923</v>
      </c>
      <c r="B125" s="71" t="s">
        <v>42</v>
      </c>
      <c r="C125" s="71" t="s">
        <v>43</v>
      </c>
      <c r="D125" s="71" t="s">
        <v>44</v>
      </c>
      <c r="E125" s="34">
        <v>33</v>
      </c>
      <c r="F125" s="35" t="s">
        <v>150</v>
      </c>
      <c r="G125" s="72" t="s">
        <v>69</v>
      </c>
      <c r="H125" s="46">
        <v>251</v>
      </c>
      <c r="I125" s="36">
        <v>15</v>
      </c>
      <c r="J125" s="37">
        <v>6</v>
      </c>
      <c r="K125" s="37">
        <v>0</v>
      </c>
      <c r="L125" s="37">
        <v>6</v>
      </c>
      <c r="M125" s="128">
        <v>0.4</v>
      </c>
      <c r="N125" s="40">
        <v>2</v>
      </c>
      <c r="O125" s="40">
        <v>2</v>
      </c>
      <c r="P125" s="129" t="s">
        <v>51</v>
      </c>
      <c r="Q125" s="129" t="s">
        <v>51</v>
      </c>
      <c r="R125" s="130" t="s">
        <v>47</v>
      </c>
      <c r="S125" s="40" t="s">
        <v>48</v>
      </c>
      <c r="T125" s="40" t="s">
        <v>48</v>
      </c>
      <c r="U125" s="40" t="s">
        <v>48</v>
      </c>
      <c r="V125" s="40" t="s">
        <v>48</v>
      </c>
      <c r="W125" s="40" t="s">
        <v>53</v>
      </c>
      <c r="X125" s="41"/>
      <c r="Y125" s="129" t="s">
        <v>51</v>
      </c>
      <c r="Z125" s="129" t="s">
        <v>51</v>
      </c>
      <c r="AA125" s="129" t="s">
        <v>51</v>
      </c>
      <c r="AB125" s="131">
        <v>1</v>
      </c>
    </row>
    <row r="126" spans="1:28" ht="26.4">
      <c r="A126" s="96">
        <v>9563</v>
      </c>
      <c r="B126" s="71" t="s">
        <v>42</v>
      </c>
      <c r="C126" s="71" t="s">
        <v>43</v>
      </c>
      <c r="D126" s="71" t="s">
        <v>44</v>
      </c>
      <c r="E126" s="34">
        <v>33</v>
      </c>
      <c r="F126" s="35" t="s">
        <v>150</v>
      </c>
      <c r="G126" s="72" t="s">
        <v>69</v>
      </c>
      <c r="H126" s="46">
        <v>229</v>
      </c>
      <c r="I126" s="36">
        <v>13</v>
      </c>
      <c r="J126" s="37">
        <v>5</v>
      </c>
      <c r="K126" s="37">
        <v>0</v>
      </c>
      <c r="L126" s="37">
        <v>5</v>
      </c>
      <c r="M126" s="128">
        <v>0.38461538461538464</v>
      </c>
      <c r="N126" s="40">
        <v>2</v>
      </c>
      <c r="O126" s="40">
        <v>15</v>
      </c>
      <c r="P126" s="129" t="s">
        <v>51</v>
      </c>
      <c r="Q126" s="129" t="s">
        <v>51</v>
      </c>
      <c r="R126" s="130" t="s">
        <v>47</v>
      </c>
      <c r="S126" s="40" t="s">
        <v>48</v>
      </c>
      <c r="T126" s="40" t="s">
        <v>48</v>
      </c>
      <c r="U126" s="40" t="s">
        <v>48</v>
      </c>
      <c r="V126" s="40" t="s">
        <v>48</v>
      </c>
      <c r="W126" s="40" t="s">
        <v>53</v>
      </c>
      <c r="X126" s="41"/>
      <c r="Y126" s="129" t="s">
        <v>51</v>
      </c>
      <c r="Z126" s="129" t="s">
        <v>51</v>
      </c>
      <c r="AA126" s="129" t="s">
        <v>51</v>
      </c>
      <c r="AB126" s="131">
        <v>1</v>
      </c>
    </row>
    <row r="127" spans="1:28" ht="26.4">
      <c r="A127" s="96">
        <v>10510</v>
      </c>
      <c r="B127" s="71" t="s">
        <v>42</v>
      </c>
      <c r="C127" s="71" t="s">
        <v>43</v>
      </c>
      <c r="D127" s="71" t="s">
        <v>44</v>
      </c>
      <c r="E127" s="34">
        <v>33</v>
      </c>
      <c r="F127" s="35" t="s">
        <v>150</v>
      </c>
      <c r="G127" s="72" t="s">
        <v>69</v>
      </c>
      <c r="H127" s="46">
        <v>269</v>
      </c>
      <c r="I127" s="36">
        <v>15</v>
      </c>
      <c r="J127" s="37">
        <v>10</v>
      </c>
      <c r="K127" s="37">
        <v>0</v>
      </c>
      <c r="L127" s="37">
        <v>10</v>
      </c>
      <c r="M127" s="128">
        <v>0.66666666666666663</v>
      </c>
      <c r="N127" s="40">
        <v>0</v>
      </c>
      <c r="O127" s="40">
        <v>0</v>
      </c>
      <c r="P127" s="129" t="s">
        <v>51</v>
      </c>
      <c r="Q127" s="129" t="s">
        <v>51</v>
      </c>
      <c r="R127" s="130" t="s">
        <v>47</v>
      </c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129" t="s">
        <v>51</v>
      </c>
      <c r="Z127" s="129" t="s">
        <v>51</v>
      </c>
      <c r="AA127" s="129" t="s">
        <v>51</v>
      </c>
      <c r="AB127" s="131">
        <v>1</v>
      </c>
    </row>
    <row r="128" spans="1:28" ht="26.4">
      <c r="A128" s="96">
        <v>10913</v>
      </c>
      <c r="B128" s="71" t="s">
        <v>42</v>
      </c>
      <c r="C128" s="71" t="s">
        <v>43</v>
      </c>
      <c r="D128" s="71" t="s">
        <v>44</v>
      </c>
      <c r="E128" s="34">
        <v>33</v>
      </c>
      <c r="F128" s="35" t="s">
        <v>150</v>
      </c>
      <c r="G128" s="72" t="s">
        <v>69</v>
      </c>
      <c r="H128" s="46">
        <v>267</v>
      </c>
      <c r="I128" s="36">
        <v>15</v>
      </c>
      <c r="J128" s="37">
        <v>10</v>
      </c>
      <c r="K128" s="37">
        <v>0</v>
      </c>
      <c r="L128" s="37">
        <v>10</v>
      </c>
      <c r="M128" s="128">
        <v>0.66666666666666663</v>
      </c>
      <c r="N128" s="40">
        <v>0</v>
      </c>
      <c r="O128" s="40">
        <v>0</v>
      </c>
      <c r="P128" s="129" t="s">
        <v>51</v>
      </c>
      <c r="Q128" s="129" t="s">
        <v>51</v>
      </c>
      <c r="R128" s="130" t="s">
        <v>47</v>
      </c>
      <c r="S128" s="40" t="s">
        <v>48</v>
      </c>
      <c r="T128" s="40" t="s">
        <v>48</v>
      </c>
      <c r="U128" s="40" t="s">
        <v>52</v>
      </c>
      <c r="V128" s="40" t="s">
        <v>52</v>
      </c>
      <c r="W128" s="40" t="s">
        <v>50</v>
      </c>
      <c r="X128" s="41"/>
      <c r="Y128" s="129" t="s">
        <v>51</v>
      </c>
      <c r="Z128" s="129" t="s">
        <v>51</v>
      </c>
      <c r="AA128" s="129" t="s">
        <v>51</v>
      </c>
      <c r="AB128" s="131">
        <v>1</v>
      </c>
    </row>
    <row r="129" spans="1:28" ht="26.4">
      <c r="A129" s="96">
        <v>10795</v>
      </c>
      <c r="B129" s="71" t="s">
        <v>42</v>
      </c>
      <c r="C129" s="71" t="s">
        <v>43</v>
      </c>
      <c r="D129" s="71" t="s">
        <v>44</v>
      </c>
      <c r="E129" s="34">
        <v>34</v>
      </c>
      <c r="F129" s="35" t="s">
        <v>151</v>
      </c>
      <c r="G129" s="72" t="s">
        <v>46</v>
      </c>
      <c r="H129" s="46">
        <v>331</v>
      </c>
      <c r="I129" s="36">
        <v>15</v>
      </c>
      <c r="J129" s="37">
        <v>15</v>
      </c>
      <c r="K129" s="37">
        <v>0</v>
      </c>
      <c r="L129" s="37">
        <v>15</v>
      </c>
      <c r="M129" s="128">
        <v>1</v>
      </c>
      <c r="N129" s="40">
        <v>2</v>
      </c>
      <c r="O129" s="40">
        <v>46</v>
      </c>
      <c r="P129" s="129" t="s">
        <v>51</v>
      </c>
      <c r="Q129" s="129" t="s">
        <v>51</v>
      </c>
      <c r="R129" s="130" t="s">
        <v>47</v>
      </c>
      <c r="S129" s="40" t="s">
        <v>48</v>
      </c>
      <c r="T129" s="40" t="s">
        <v>48</v>
      </c>
      <c r="U129" s="40" t="s">
        <v>52</v>
      </c>
      <c r="V129" s="40" t="s">
        <v>48</v>
      </c>
      <c r="W129" s="40" t="s">
        <v>50</v>
      </c>
      <c r="X129" s="41"/>
      <c r="Y129" s="129" t="s">
        <v>51</v>
      </c>
      <c r="Z129" s="129" t="s">
        <v>51</v>
      </c>
      <c r="AA129" s="129" t="s">
        <v>51</v>
      </c>
      <c r="AB129" s="131">
        <v>1</v>
      </c>
    </row>
    <row r="130" spans="1:28" ht="26.4">
      <c r="A130" s="96">
        <v>10965</v>
      </c>
      <c r="B130" s="71" t="s">
        <v>42</v>
      </c>
      <c r="C130" s="71" t="s">
        <v>43</v>
      </c>
      <c r="D130" s="71" t="s">
        <v>44</v>
      </c>
      <c r="E130" s="34">
        <v>34</v>
      </c>
      <c r="F130" s="35" t="s">
        <v>151</v>
      </c>
      <c r="G130" s="72" t="s">
        <v>46</v>
      </c>
      <c r="H130" s="46">
        <v>151</v>
      </c>
      <c r="I130" s="36">
        <v>9</v>
      </c>
      <c r="J130" s="37">
        <v>0</v>
      </c>
      <c r="K130" s="37">
        <v>0</v>
      </c>
      <c r="L130" s="37">
        <v>0</v>
      </c>
      <c r="M130" s="128">
        <v>0</v>
      </c>
      <c r="N130" s="40">
        <v>1</v>
      </c>
      <c r="O130" s="40">
        <v>1</v>
      </c>
      <c r="P130" s="129" t="s">
        <v>51</v>
      </c>
      <c r="Q130" s="129" t="s">
        <v>51</v>
      </c>
      <c r="R130" s="130" t="s">
        <v>238</v>
      </c>
      <c r="S130" s="40" t="s">
        <v>48</v>
      </c>
      <c r="T130" s="40" t="s">
        <v>48</v>
      </c>
      <c r="U130" s="40" t="s">
        <v>48</v>
      </c>
      <c r="V130" s="40" t="s">
        <v>52</v>
      </c>
      <c r="W130" s="40" t="s">
        <v>50</v>
      </c>
      <c r="X130" s="41"/>
      <c r="Y130" s="129" t="s">
        <v>51</v>
      </c>
      <c r="Z130" s="129" t="s">
        <v>51</v>
      </c>
      <c r="AA130" s="129" t="s">
        <v>51</v>
      </c>
      <c r="AB130" s="131">
        <v>1</v>
      </c>
    </row>
    <row r="131" spans="1:28" ht="26.4">
      <c r="A131" s="96">
        <v>14914</v>
      </c>
      <c r="B131" s="71" t="s">
        <v>42</v>
      </c>
      <c r="C131" s="71" t="s">
        <v>43</v>
      </c>
      <c r="D131" s="71" t="s">
        <v>44</v>
      </c>
      <c r="E131" s="34">
        <v>34</v>
      </c>
      <c r="F131" s="35" t="s">
        <v>151</v>
      </c>
      <c r="G131" s="72" t="s">
        <v>152</v>
      </c>
      <c r="H131" s="46">
        <v>131</v>
      </c>
      <c r="I131" s="36">
        <v>8</v>
      </c>
      <c r="J131" s="37">
        <v>2</v>
      </c>
      <c r="K131" s="37">
        <v>0</v>
      </c>
      <c r="L131" s="37">
        <v>2</v>
      </c>
      <c r="M131" s="128">
        <v>0.25</v>
      </c>
      <c r="N131" s="40">
        <v>1</v>
      </c>
      <c r="O131" s="40">
        <v>1</v>
      </c>
      <c r="P131" s="129" t="s">
        <v>47</v>
      </c>
      <c r="Q131" s="129" t="s">
        <v>51</v>
      </c>
      <c r="R131" s="130" t="s">
        <v>47</v>
      </c>
      <c r="S131" s="40" t="s">
        <v>52</v>
      </c>
      <c r="T131" s="40" t="s">
        <v>49</v>
      </c>
      <c r="U131" s="40" t="s">
        <v>49</v>
      </c>
      <c r="V131" s="40" t="s">
        <v>49</v>
      </c>
      <c r="W131" s="40" t="s">
        <v>50</v>
      </c>
      <c r="X131" s="41"/>
      <c r="Y131" s="129" t="s">
        <v>51</v>
      </c>
      <c r="Z131" s="129" t="s">
        <v>51</v>
      </c>
      <c r="AA131" s="129" t="s">
        <v>51</v>
      </c>
      <c r="AB131" s="131">
        <v>1</v>
      </c>
    </row>
    <row r="132" spans="1:28" ht="26.4">
      <c r="A132" s="96">
        <v>15101</v>
      </c>
      <c r="B132" s="71" t="s">
        <v>227</v>
      </c>
      <c r="C132" s="71" t="s">
        <v>43</v>
      </c>
      <c r="D132" s="71" t="s">
        <v>44</v>
      </c>
      <c r="E132" s="34">
        <v>34</v>
      </c>
      <c r="F132" s="35" t="s">
        <v>151</v>
      </c>
      <c r="G132" s="72" t="s">
        <v>46</v>
      </c>
      <c r="H132" s="46">
        <v>54</v>
      </c>
      <c r="I132" s="36">
        <v>5</v>
      </c>
      <c r="J132" s="37">
        <v>1</v>
      </c>
      <c r="K132" s="37">
        <v>0</v>
      </c>
      <c r="L132" s="37">
        <v>1</v>
      </c>
      <c r="M132" s="128">
        <v>0.2</v>
      </c>
      <c r="N132" s="40">
        <v>2</v>
      </c>
      <c r="O132" s="40">
        <v>9</v>
      </c>
      <c r="P132" s="129" t="s">
        <v>51</v>
      </c>
      <c r="Q132" s="129" t="s">
        <v>51</v>
      </c>
      <c r="R132" s="130" t="s">
        <v>47</v>
      </c>
      <c r="S132" s="40" t="s">
        <v>48</v>
      </c>
      <c r="T132" s="40" t="s">
        <v>48</v>
      </c>
      <c r="U132" s="40" t="s">
        <v>48</v>
      </c>
      <c r="V132" s="40" t="s">
        <v>48</v>
      </c>
      <c r="W132" s="40" t="s">
        <v>53</v>
      </c>
      <c r="X132" s="41"/>
      <c r="Y132" s="129" t="s">
        <v>51</v>
      </c>
      <c r="Z132" s="129" t="s">
        <v>51</v>
      </c>
      <c r="AA132" s="129" t="s">
        <v>51</v>
      </c>
      <c r="AB132" s="131">
        <v>1</v>
      </c>
    </row>
    <row r="133" spans="1:28" ht="26.4">
      <c r="A133" s="96">
        <v>6192</v>
      </c>
      <c r="B133" s="71" t="s">
        <v>42</v>
      </c>
      <c r="C133" s="71" t="s">
        <v>43</v>
      </c>
      <c r="D133" s="71" t="s">
        <v>44</v>
      </c>
      <c r="E133" s="34">
        <v>35</v>
      </c>
      <c r="F133" s="35" t="s">
        <v>220</v>
      </c>
      <c r="G133" s="72" t="s">
        <v>153</v>
      </c>
      <c r="H133" s="46">
        <v>392</v>
      </c>
      <c r="I133" s="36">
        <v>15</v>
      </c>
      <c r="J133" s="37">
        <v>9</v>
      </c>
      <c r="K133" s="37">
        <v>0</v>
      </c>
      <c r="L133" s="37">
        <v>9</v>
      </c>
      <c r="M133" s="128">
        <v>0.6</v>
      </c>
      <c r="N133" s="40">
        <v>2</v>
      </c>
      <c r="O133" s="40">
        <v>14</v>
      </c>
      <c r="P133" s="129" t="s">
        <v>51</v>
      </c>
      <c r="Q133" s="129" t="s">
        <v>51</v>
      </c>
      <c r="R133" s="130" t="s">
        <v>47</v>
      </c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129" t="s">
        <v>51</v>
      </c>
      <c r="Z133" s="129" t="s">
        <v>51</v>
      </c>
      <c r="AA133" s="129" t="s">
        <v>51</v>
      </c>
      <c r="AB133" s="131">
        <v>1</v>
      </c>
    </row>
    <row r="134" spans="1:28" ht="26.4">
      <c r="A134" s="96">
        <v>6429</v>
      </c>
      <c r="B134" s="71" t="s">
        <v>42</v>
      </c>
      <c r="C134" s="71" t="s">
        <v>43</v>
      </c>
      <c r="D134" s="71" t="s">
        <v>44</v>
      </c>
      <c r="E134" s="34">
        <v>35</v>
      </c>
      <c r="F134" s="35" t="s">
        <v>220</v>
      </c>
      <c r="G134" s="72" t="s">
        <v>154</v>
      </c>
      <c r="H134" s="46">
        <v>225</v>
      </c>
      <c r="I134" s="36">
        <v>13</v>
      </c>
      <c r="J134" s="37">
        <v>3</v>
      </c>
      <c r="K134" s="37">
        <v>0</v>
      </c>
      <c r="L134" s="37">
        <v>3</v>
      </c>
      <c r="M134" s="128">
        <v>0.23076923076923078</v>
      </c>
      <c r="N134" s="40">
        <v>1</v>
      </c>
      <c r="O134" s="40">
        <v>1</v>
      </c>
      <c r="P134" s="129" t="s">
        <v>51</v>
      </c>
      <c r="Q134" s="129" t="s">
        <v>51</v>
      </c>
      <c r="R134" s="130" t="s">
        <v>47</v>
      </c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129" t="s">
        <v>51</v>
      </c>
      <c r="Z134" s="129" t="s">
        <v>51</v>
      </c>
      <c r="AA134" s="129" t="s">
        <v>51</v>
      </c>
      <c r="AB134" s="131">
        <v>1</v>
      </c>
    </row>
    <row r="135" spans="1:28" ht="26.4">
      <c r="A135" s="96">
        <v>11364</v>
      </c>
      <c r="B135" s="71" t="s">
        <v>42</v>
      </c>
      <c r="C135" s="71" t="s">
        <v>43</v>
      </c>
      <c r="D135" s="71" t="s">
        <v>44</v>
      </c>
      <c r="E135" s="34">
        <v>35</v>
      </c>
      <c r="F135" s="35" t="s">
        <v>220</v>
      </c>
      <c r="G135" s="72" t="s">
        <v>46</v>
      </c>
      <c r="H135" s="46">
        <v>82</v>
      </c>
      <c r="I135" s="36">
        <v>5</v>
      </c>
      <c r="J135" s="37">
        <v>0</v>
      </c>
      <c r="K135" s="37">
        <v>0</v>
      </c>
      <c r="L135" s="37">
        <v>0</v>
      </c>
      <c r="M135" s="128">
        <v>0</v>
      </c>
      <c r="N135" s="40">
        <v>2</v>
      </c>
      <c r="O135" s="40">
        <v>3</v>
      </c>
      <c r="P135" s="129" t="s">
        <v>51</v>
      </c>
      <c r="Q135" s="129" t="s">
        <v>51</v>
      </c>
      <c r="R135" s="130" t="s">
        <v>47</v>
      </c>
      <c r="S135" s="40" t="s">
        <v>48</v>
      </c>
      <c r="T135" s="40" t="s">
        <v>48</v>
      </c>
      <c r="U135" s="40" t="s">
        <v>48</v>
      </c>
      <c r="V135" s="40" t="s">
        <v>48</v>
      </c>
      <c r="W135" s="40" t="s">
        <v>53</v>
      </c>
      <c r="X135" s="41"/>
      <c r="Y135" s="129" t="s">
        <v>51</v>
      </c>
      <c r="Z135" s="129" t="s">
        <v>51</v>
      </c>
      <c r="AA135" s="129" t="s">
        <v>51</v>
      </c>
      <c r="AB135" s="131">
        <v>1</v>
      </c>
    </row>
    <row r="136" spans="1:28" ht="26.4">
      <c r="A136" s="96">
        <v>11879</v>
      </c>
      <c r="B136" s="71" t="s">
        <v>42</v>
      </c>
      <c r="C136" s="71" t="s">
        <v>43</v>
      </c>
      <c r="D136" s="71" t="s">
        <v>44</v>
      </c>
      <c r="E136" s="34">
        <v>35</v>
      </c>
      <c r="F136" s="35" t="s">
        <v>220</v>
      </c>
      <c r="G136" s="72" t="s">
        <v>153</v>
      </c>
      <c r="H136" s="46">
        <v>263</v>
      </c>
      <c r="I136" s="36">
        <v>15</v>
      </c>
      <c r="J136" s="37">
        <v>10</v>
      </c>
      <c r="K136" s="37">
        <v>0</v>
      </c>
      <c r="L136" s="37">
        <v>10</v>
      </c>
      <c r="M136" s="128">
        <v>0.66666666666666663</v>
      </c>
      <c r="N136" s="40">
        <v>6</v>
      </c>
      <c r="O136" s="40">
        <v>19</v>
      </c>
      <c r="P136" s="129" t="s">
        <v>51</v>
      </c>
      <c r="Q136" s="129" t="s">
        <v>51</v>
      </c>
      <c r="R136" s="130" t="s">
        <v>238</v>
      </c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129" t="s">
        <v>51</v>
      </c>
      <c r="Z136" s="129" t="s">
        <v>51</v>
      </c>
      <c r="AA136" s="129" t="s">
        <v>51</v>
      </c>
      <c r="AB136" s="131">
        <v>1</v>
      </c>
    </row>
    <row r="137" spans="1:28" ht="26.4">
      <c r="A137" s="96">
        <v>1717</v>
      </c>
      <c r="B137" s="71" t="s">
        <v>227</v>
      </c>
      <c r="C137" s="71" t="s">
        <v>43</v>
      </c>
      <c r="D137" s="71" t="s">
        <v>44</v>
      </c>
      <c r="E137" s="34">
        <v>36</v>
      </c>
      <c r="F137" s="35" t="s">
        <v>155</v>
      </c>
      <c r="G137" s="72" t="s">
        <v>156</v>
      </c>
      <c r="H137" s="46">
        <v>260</v>
      </c>
      <c r="I137" s="36">
        <v>15</v>
      </c>
      <c r="J137" s="37">
        <v>0</v>
      </c>
      <c r="K137" s="37">
        <v>0</v>
      </c>
      <c r="L137" s="37">
        <v>0</v>
      </c>
      <c r="M137" s="128">
        <v>0</v>
      </c>
      <c r="N137" s="40">
        <v>1</v>
      </c>
      <c r="O137" s="40">
        <v>1</v>
      </c>
      <c r="P137" s="129" t="s">
        <v>51</v>
      </c>
      <c r="Q137" s="129" t="s">
        <v>51</v>
      </c>
      <c r="R137" s="130" t="s">
        <v>47</v>
      </c>
      <c r="S137" s="40" t="s">
        <v>48</v>
      </c>
      <c r="T137" s="40" t="s">
        <v>48</v>
      </c>
      <c r="U137" s="40" t="s">
        <v>52</v>
      </c>
      <c r="V137" s="40" t="s">
        <v>52</v>
      </c>
      <c r="W137" s="40" t="s">
        <v>50</v>
      </c>
      <c r="X137" s="41"/>
      <c r="Y137" s="129" t="s">
        <v>51</v>
      </c>
      <c r="Z137" s="129" t="s">
        <v>51</v>
      </c>
      <c r="AA137" s="129" t="s">
        <v>51</v>
      </c>
      <c r="AB137" s="131">
        <v>1</v>
      </c>
    </row>
    <row r="138" spans="1:28" ht="26.4">
      <c r="A138" s="96">
        <v>5383</v>
      </c>
      <c r="B138" s="71" t="s">
        <v>42</v>
      </c>
      <c r="C138" s="71" t="s">
        <v>43</v>
      </c>
      <c r="D138" s="71" t="s">
        <v>44</v>
      </c>
      <c r="E138" s="34">
        <v>36</v>
      </c>
      <c r="F138" s="35" t="s">
        <v>155</v>
      </c>
      <c r="G138" s="72" t="s">
        <v>157</v>
      </c>
      <c r="H138" s="46">
        <v>55</v>
      </c>
      <c r="I138" s="36">
        <v>5</v>
      </c>
      <c r="J138" s="37">
        <v>1</v>
      </c>
      <c r="K138" s="37">
        <v>0</v>
      </c>
      <c r="L138" s="37">
        <v>1</v>
      </c>
      <c r="M138" s="128">
        <v>0.2</v>
      </c>
      <c r="N138" s="40">
        <v>0</v>
      </c>
      <c r="O138" s="40">
        <v>0</v>
      </c>
      <c r="P138" s="129" t="s">
        <v>51</v>
      </c>
      <c r="Q138" s="129" t="s">
        <v>47</v>
      </c>
      <c r="R138" s="130" t="s">
        <v>47</v>
      </c>
      <c r="S138" s="40" t="s">
        <v>52</v>
      </c>
      <c r="T138" s="40" t="s">
        <v>52</v>
      </c>
      <c r="U138" s="40" t="s">
        <v>48</v>
      </c>
      <c r="V138" s="40" t="s">
        <v>48</v>
      </c>
      <c r="W138" s="40" t="s">
        <v>50</v>
      </c>
      <c r="X138" s="41"/>
      <c r="Y138" s="129" t="s">
        <v>51</v>
      </c>
      <c r="Z138" s="129" t="s">
        <v>47</v>
      </c>
      <c r="AA138" s="129" t="s">
        <v>47</v>
      </c>
      <c r="AB138" s="131">
        <v>1</v>
      </c>
    </row>
    <row r="139" spans="1:28" ht="26.4">
      <c r="A139" s="96">
        <v>11652</v>
      </c>
      <c r="B139" s="71" t="s">
        <v>42</v>
      </c>
      <c r="C139" s="71" t="s">
        <v>43</v>
      </c>
      <c r="D139" s="71" t="s">
        <v>44</v>
      </c>
      <c r="E139" s="34">
        <v>36</v>
      </c>
      <c r="F139" s="35" t="s">
        <v>155</v>
      </c>
      <c r="G139" s="72" t="s">
        <v>158</v>
      </c>
      <c r="H139" s="46">
        <v>33</v>
      </c>
      <c r="I139" s="36">
        <v>5</v>
      </c>
      <c r="J139" s="37">
        <v>0</v>
      </c>
      <c r="K139" s="37">
        <v>0</v>
      </c>
      <c r="L139" s="37">
        <v>0</v>
      </c>
      <c r="M139" s="128">
        <v>0</v>
      </c>
      <c r="N139" s="40">
        <v>0</v>
      </c>
      <c r="O139" s="40">
        <v>0</v>
      </c>
      <c r="P139" s="129" t="s">
        <v>47</v>
      </c>
      <c r="Q139" s="129" t="s">
        <v>51</v>
      </c>
      <c r="R139" s="130" t="s">
        <v>47</v>
      </c>
      <c r="S139" s="40" t="s">
        <v>49</v>
      </c>
      <c r="T139" s="40" t="s">
        <v>49</v>
      </c>
      <c r="U139" s="40" t="s">
        <v>49</v>
      </c>
      <c r="V139" s="40" t="s">
        <v>49</v>
      </c>
      <c r="W139" s="40" t="s">
        <v>50</v>
      </c>
      <c r="X139" s="41"/>
      <c r="Y139" s="129" t="s">
        <v>47</v>
      </c>
      <c r="Z139" s="129" t="s">
        <v>47</v>
      </c>
      <c r="AA139" s="129" t="s">
        <v>47</v>
      </c>
      <c r="AB139" s="131">
        <v>1</v>
      </c>
    </row>
    <row r="140" spans="1:28" ht="26.4">
      <c r="A140" s="96">
        <v>14423</v>
      </c>
      <c r="B140" s="71" t="s">
        <v>42</v>
      </c>
      <c r="C140" s="71" t="s">
        <v>43</v>
      </c>
      <c r="D140" s="71" t="s">
        <v>44</v>
      </c>
      <c r="E140" s="34">
        <v>36</v>
      </c>
      <c r="F140" s="35" t="s">
        <v>155</v>
      </c>
      <c r="G140" s="72" t="s">
        <v>159</v>
      </c>
      <c r="H140" s="46">
        <v>46</v>
      </c>
      <c r="I140" s="36">
        <v>5</v>
      </c>
      <c r="J140" s="37">
        <v>0</v>
      </c>
      <c r="K140" s="37">
        <v>0</v>
      </c>
      <c r="L140" s="37">
        <v>0</v>
      </c>
      <c r="M140" s="128">
        <v>0</v>
      </c>
      <c r="N140" s="40">
        <v>0</v>
      </c>
      <c r="O140" s="40">
        <v>0</v>
      </c>
      <c r="P140" s="129" t="s">
        <v>51</v>
      </c>
      <c r="Q140" s="129" t="s">
        <v>47</v>
      </c>
      <c r="R140" s="130" t="s">
        <v>47</v>
      </c>
      <c r="S140" s="40" t="s">
        <v>48</v>
      </c>
      <c r="T140" s="40" t="s">
        <v>48</v>
      </c>
      <c r="U140" s="40" t="s">
        <v>52</v>
      </c>
      <c r="V140" s="40" t="s">
        <v>52</v>
      </c>
      <c r="W140" s="40" t="s">
        <v>50</v>
      </c>
      <c r="X140" s="41"/>
      <c r="Y140" s="129" t="s">
        <v>51</v>
      </c>
      <c r="Z140" s="129" t="s">
        <v>51</v>
      </c>
      <c r="AA140" s="129" t="s">
        <v>51</v>
      </c>
      <c r="AB140" s="131">
        <v>1</v>
      </c>
    </row>
    <row r="141" spans="1:28" ht="26.4">
      <c r="A141" s="96">
        <v>15944</v>
      </c>
      <c r="B141" s="71" t="s">
        <v>42</v>
      </c>
      <c r="C141" s="71" t="s">
        <v>43</v>
      </c>
      <c r="D141" s="71" t="s">
        <v>44</v>
      </c>
      <c r="E141" s="34">
        <v>36</v>
      </c>
      <c r="F141" s="35" t="s">
        <v>155</v>
      </c>
      <c r="G141" s="72" t="s">
        <v>160</v>
      </c>
      <c r="H141" s="46">
        <v>63</v>
      </c>
      <c r="I141" s="36">
        <v>5</v>
      </c>
      <c r="J141" s="37">
        <v>0</v>
      </c>
      <c r="K141" s="37">
        <v>0</v>
      </c>
      <c r="L141" s="37">
        <v>0</v>
      </c>
      <c r="M141" s="128">
        <v>0</v>
      </c>
      <c r="N141" s="40">
        <v>0</v>
      </c>
      <c r="O141" s="40">
        <v>0</v>
      </c>
      <c r="P141" s="129" t="s">
        <v>51</v>
      </c>
      <c r="Q141" s="129" t="s">
        <v>51</v>
      </c>
      <c r="R141" s="130" t="s">
        <v>47</v>
      </c>
      <c r="S141" s="40" t="s">
        <v>48</v>
      </c>
      <c r="T141" s="40" t="s">
        <v>48</v>
      </c>
      <c r="U141" s="40" t="s">
        <v>48</v>
      </c>
      <c r="V141" s="40" t="s">
        <v>48</v>
      </c>
      <c r="W141" s="40" t="s">
        <v>53</v>
      </c>
      <c r="X141" s="41"/>
      <c r="Y141" s="129" t="s">
        <v>51</v>
      </c>
      <c r="Z141" s="129" t="s">
        <v>51</v>
      </c>
      <c r="AA141" s="129" t="s">
        <v>51</v>
      </c>
      <c r="AB141" s="131">
        <v>1</v>
      </c>
    </row>
    <row r="142" spans="1:28" ht="26.4">
      <c r="A142" s="96">
        <v>1833</v>
      </c>
      <c r="B142" s="71" t="s">
        <v>42</v>
      </c>
      <c r="C142" s="71" t="s">
        <v>43</v>
      </c>
      <c r="D142" s="71" t="s">
        <v>44</v>
      </c>
      <c r="E142" s="34">
        <v>37</v>
      </c>
      <c r="F142" s="35" t="s">
        <v>221</v>
      </c>
      <c r="G142" s="72" t="s">
        <v>161</v>
      </c>
      <c r="H142" s="46">
        <v>324</v>
      </c>
      <c r="I142" s="36">
        <v>15</v>
      </c>
      <c r="J142" s="37">
        <v>2</v>
      </c>
      <c r="K142" s="37">
        <v>0</v>
      </c>
      <c r="L142" s="37">
        <v>2</v>
      </c>
      <c r="M142" s="128">
        <v>0.13333333333333333</v>
      </c>
      <c r="N142" s="40">
        <v>0</v>
      </c>
      <c r="O142" s="40">
        <v>0</v>
      </c>
      <c r="P142" s="129" t="s">
        <v>51</v>
      </c>
      <c r="Q142" s="129" t="s">
        <v>51</v>
      </c>
      <c r="R142" s="130" t="s">
        <v>47</v>
      </c>
      <c r="S142" s="40" t="s">
        <v>48</v>
      </c>
      <c r="T142" s="40" t="s">
        <v>52</v>
      </c>
      <c r="U142" s="40" t="s">
        <v>52</v>
      </c>
      <c r="V142" s="40" t="s">
        <v>52</v>
      </c>
      <c r="W142" s="40" t="s">
        <v>50</v>
      </c>
      <c r="X142" s="41"/>
      <c r="Y142" s="129" t="s">
        <v>51</v>
      </c>
      <c r="Z142" s="129" t="s">
        <v>51</v>
      </c>
      <c r="AA142" s="129" t="s">
        <v>51</v>
      </c>
      <c r="AB142" s="131">
        <v>1</v>
      </c>
    </row>
    <row r="143" spans="1:28" ht="26.4">
      <c r="A143" s="96">
        <v>8625</v>
      </c>
      <c r="B143" s="71" t="s">
        <v>42</v>
      </c>
      <c r="C143" s="71" t="s">
        <v>43</v>
      </c>
      <c r="D143" s="71" t="s">
        <v>44</v>
      </c>
      <c r="E143" s="34">
        <v>37</v>
      </c>
      <c r="F143" s="35" t="s">
        <v>221</v>
      </c>
      <c r="G143" s="72" t="s">
        <v>162</v>
      </c>
      <c r="H143" s="46">
        <v>147</v>
      </c>
      <c r="I143" s="36">
        <v>9</v>
      </c>
      <c r="J143" s="37">
        <v>3</v>
      </c>
      <c r="K143" s="37">
        <v>0</v>
      </c>
      <c r="L143" s="37">
        <v>3</v>
      </c>
      <c r="M143" s="128">
        <v>0.33333333333333331</v>
      </c>
      <c r="N143" s="40">
        <v>0</v>
      </c>
      <c r="O143" s="40">
        <v>0</v>
      </c>
      <c r="P143" s="129" t="s">
        <v>51</v>
      </c>
      <c r="Q143" s="129" t="s">
        <v>51</v>
      </c>
      <c r="R143" s="130" t="s">
        <v>47</v>
      </c>
      <c r="S143" s="40" t="s">
        <v>48</v>
      </c>
      <c r="T143" s="40" t="s">
        <v>48</v>
      </c>
      <c r="U143" s="40" t="s">
        <v>48</v>
      </c>
      <c r="V143" s="40" t="s">
        <v>52</v>
      </c>
      <c r="W143" s="40" t="s">
        <v>50</v>
      </c>
      <c r="X143" s="41"/>
      <c r="Y143" s="129" t="s">
        <v>51</v>
      </c>
      <c r="Z143" s="129" t="s">
        <v>51</v>
      </c>
      <c r="AA143" s="129" t="s">
        <v>51</v>
      </c>
      <c r="AB143" s="131">
        <v>1</v>
      </c>
    </row>
    <row r="144" spans="1:28" ht="26.4">
      <c r="A144" s="96">
        <v>8889</v>
      </c>
      <c r="B144" s="71" t="s">
        <v>42</v>
      </c>
      <c r="C144" s="71" t="s">
        <v>43</v>
      </c>
      <c r="D144" s="71" t="s">
        <v>44</v>
      </c>
      <c r="E144" s="34">
        <v>37</v>
      </c>
      <c r="F144" s="35" t="s">
        <v>221</v>
      </c>
      <c r="G144" s="72" t="s">
        <v>163</v>
      </c>
      <c r="H144" s="46">
        <v>58</v>
      </c>
      <c r="I144" s="36">
        <v>5</v>
      </c>
      <c r="J144" s="37">
        <v>0</v>
      </c>
      <c r="K144" s="37">
        <v>0</v>
      </c>
      <c r="L144" s="37">
        <v>0</v>
      </c>
      <c r="M144" s="128">
        <v>0</v>
      </c>
      <c r="N144" s="40">
        <v>0</v>
      </c>
      <c r="O144" s="40">
        <v>0</v>
      </c>
      <c r="P144" s="129" t="s">
        <v>51</v>
      </c>
      <c r="Q144" s="129" t="s">
        <v>51</v>
      </c>
      <c r="R144" s="130" t="s">
        <v>47</v>
      </c>
      <c r="S144" s="40" t="s">
        <v>52</v>
      </c>
      <c r="T144" s="40" t="s">
        <v>52</v>
      </c>
      <c r="U144" s="40" t="s">
        <v>52</v>
      </c>
      <c r="V144" s="40" t="s">
        <v>52</v>
      </c>
      <c r="W144" s="40" t="s">
        <v>50</v>
      </c>
      <c r="X144" s="41"/>
      <c r="Y144" s="129" t="s">
        <v>51</v>
      </c>
      <c r="Z144" s="129" t="s">
        <v>51</v>
      </c>
      <c r="AA144" s="129" t="s">
        <v>51</v>
      </c>
      <c r="AB144" s="131">
        <v>1</v>
      </c>
    </row>
    <row r="145" spans="1:28" ht="26.4">
      <c r="A145" s="96">
        <v>15647</v>
      </c>
      <c r="B145" s="71" t="s">
        <v>42</v>
      </c>
      <c r="C145" s="71" t="s">
        <v>43</v>
      </c>
      <c r="D145" s="71" t="s">
        <v>44</v>
      </c>
      <c r="E145" s="34">
        <v>37</v>
      </c>
      <c r="F145" s="35" t="s">
        <v>221</v>
      </c>
      <c r="G145" s="72" t="s">
        <v>164</v>
      </c>
      <c r="H145" s="46">
        <v>60</v>
      </c>
      <c r="I145" s="36">
        <v>5</v>
      </c>
      <c r="J145" s="37">
        <v>0</v>
      </c>
      <c r="K145" s="37">
        <v>0</v>
      </c>
      <c r="L145" s="37">
        <v>0</v>
      </c>
      <c r="M145" s="128">
        <v>0</v>
      </c>
      <c r="N145" s="40">
        <v>0</v>
      </c>
      <c r="O145" s="40">
        <v>0</v>
      </c>
      <c r="P145" s="129" t="s">
        <v>51</v>
      </c>
      <c r="Q145" s="129" t="s">
        <v>51</v>
      </c>
      <c r="R145" s="130" t="s">
        <v>47</v>
      </c>
      <c r="S145" s="40" t="s">
        <v>48</v>
      </c>
      <c r="T145" s="40" t="s">
        <v>48</v>
      </c>
      <c r="U145" s="40" t="s">
        <v>48</v>
      </c>
      <c r="V145" s="40" t="s">
        <v>48</v>
      </c>
      <c r="W145" s="40" t="s">
        <v>53</v>
      </c>
      <c r="X145" s="41"/>
      <c r="Y145" s="129" t="s">
        <v>51</v>
      </c>
      <c r="Z145" s="129" t="s">
        <v>51</v>
      </c>
      <c r="AA145" s="129" t="s">
        <v>51</v>
      </c>
      <c r="AB145" s="131">
        <v>1</v>
      </c>
    </row>
    <row r="146" spans="1:28" ht="26.4">
      <c r="A146" s="96">
        <v>1708</v>
      </c>
      <c r="B146" s="71" t="s">
        <v>42</v>
      </c>
      <c r="C146" s="71" t="s">
        <v>43</v>
      </c>
      <c r="D146" s="71" t="s">
        <v>44</v>
      </c>
      <c r="E146" s="34">
        <v>38</v>
      </c>
      <c r="F146" s="35" t="s">
        <v>231</v>
      </c>
      <c r="G146" s="72" t="s">
        <v>165</v>
      </c>
      <c r="H146" s="46">
        <v>124</v>
      </c>
      <c r="I146" s="36">
        <v>7</v>
      </c>
      <c r="J146" s="37">
        <v>6</v>
      </c>
      <c r="K146" s="37">
        <v>0</v>
      </c>
      <c r="L146" s="37">
        <v>6</v>
      </c>
      <c r="M146" s="128">
        <v>0.8571428571428571</v>
      </c>
      <c r="N146" s="40">
        <v>0</v>
      </c>
      <c r="O146" s="40">
        <v>0</v>
      </c>
      <c r="P146" s="129" t="s">
        <v>51</v>
      </c>
      <c r="Q146" s="129" t="s">
        <v>51</v>
      </c>
      <c r="R146" s="130" t="s">
        <v>47</v>
      </c>
      <c r="S146" s="40" t="s">
        <v>48</v>
      </c>
      <c r="T146" s="40" t="s">
        <v>52</v>
      </c>
      <c r="U146" s="40" t="s">
        <v>52</v>
      </c>
      <c r="V146" s="40" t="s">
        <v>49</v>
      </c>
      <c r="W146" s="40" t="s">
        <v>50</v>
      </c>
      <c r="X146" s="41"/>
      <c r="Y146" s="129" t="s">
        <v>51</v>
      </c>
      <c r="Z146" s="129" t="s">
        <v>51</v>
      </c>
      <c r="AA146" s="129" t="s">
        <v>51</v>
      </c>
      <c r="AB146" s="131">
        <v>1</v>
      </c>
    </row>
    <row r="147" spans="1:28" ht="26.4">
      <c r="A147" s="96">
        <v>7704</v>
      </c>
      <c r="B147" s="71" t="s">
        <v>42</v>
      </c>
      <c r="C147" s="71" t="s">
        <v>43</v>
      </c>
      <c r="D147" s="71" t="s">
        <v>44</v>
      </c>
      <c r="E147" s="34">
        <v>38</v>
      </c>
      <c r="F147" s="35" t="s">
        <v>231</v>
      </c>
      <c r="G147" s="72" t="s">
        <v>166</v>
      </c>
      <c r="H147" s="46">
        <v>57</v>
      </c>
      <c r="I147" s="36">
        <v>5</v>
      </c>
      <c r="J147" s="37">
        <v>1</v>
      </c>
      <c r="K147" s="37">
        <v>0</v>
      </c>
      <c r="L147" s="37">
        <v>1</v>
      </c>
      <c r="M147" s="128">
        <v>0.2</v>
      </c>
      <c r="N147" s="40">
        <v>0</v>
      </c>
      <c r="O147" s="40">
        <v>0</v>
      </c>
      <c r="P147" s="129" t="s">
        <v>51</v>
      </c>
      <c r="Q147" s="129" t="s">
        <v>51</v>
      </c>
      <c r="R147" s="130" t="s">
        <v>47</v>
      </c>
      <c r="S147" s="40" t="s">
        <v>48</v>
      </c>
      <c r="T147" s="40" t="s">
        <v>48</v>
      </c>
      <c r="U147" s="40" t="s">
        <v>52</v>
      </c>
      <c r="V147" s="40" t="s">
        <v>52</v>
      </c>
      <c r="W147" s="40" t="s">
        <v>50</v>
      </c>
      <c r="X147" s="41"/>
      <c r="Y147" s="129" t="s">
        <v>51</v>
      </c>
      <c r="Z147" s="129" t="s">
        <v>51</v>
      </c>
      <c r="AA147" s="129" t="s">
        <v>51</v>
      </c>
      <c r="AB147" s="131">
        <v>1</v>
      </c>
    </row>
    <row r="148" spans="1:28" ht="26.4">
      <c r="A148" s="96">
        <v>7966</v>
      </c>
      <c r="B148" s="71" t="s">
        <v>42</v>
      </c>
      <c r="C148" s="71" t="s">
        <v>43</v>
      </c>
      <c r="D148" s="71" t="s">
        <v>44</v>
      </c>
      <c r="E148" s="34">
        <v>38</v>
      </c>
      <c r="F148" s="35" t="s">
        <v>231</v>
      </c>
      <c r="G148" s="72" t="s">
        <v>167</v>
      </c>
      <c r="H148" s="46">
        <v>28</v>
      </c>
      <c r="I148" s="36">
        <v>5</v>
      </c>
      <c r="J148" s="37">
        <v>0</v>
      </c>
      <c r="K148" s="37">
        <v>0</v>
      </c>
      <c r="L148" s="37">
        <v>0</v>
      </c>
      <c r="M148" s="128">
        <v>0</v>
      </c>
      <c r="N148" s="40">
        <v>0</v>
      </c>
      <c r="O148" s="40">
        <v>0</v>
      </c>
      <c r="P148" s="129" t="s">
        <v>51</v>
      </c>
      <c r="Q148" s="129" t="s">
        <v>51</v>
      </c>
      <c r="R148" s="130" t="s">
        <v>47</v>
      </c>
      <c r="S148" s="40" t="s">
        <v>48</v>
      </c>
      <c r="T148" s="40" t="s">
        <v>48</v>
      </c>
      <c r="U148" s="40" t="s">
        <v>52</v>
      </c>
      <c r="V148" s="40" t="s">
        <v>48</v>
      </c>
      <c r="W148" s="40" t="s">
        <v>50</v>
      </c>
      <c r="X148" s="41"/>
      <c r="Y148" s="129" t="s">
        <v>51</v>
      </c>
      <c r="Z148" s="129" t="s">
        <v>51</v>
      </c>
      <c r="AA148" s="129" t="s">
        <v>51</v>
      </c>
      <c r="AB148" s="131">
        <v>1</v>
      </c>
    </row>
    <row r="149" spans="1:28" ht="26.4">
      <c r="A149" s="96">
        <v>8469</v>
      </c>
      <c r="B149" s="71" t="s">
        <v>42</v>
      </c>
      <c r="C149" s="71" t="s">
        <v>43</v>
      </c>
      <c r="D149" s="71" t="s">
        <v>44</v>
      </c>
      <c r="E149" s="34">
        <v>38</v>
      </c>
      <c r="F149" s="35" t="s">
        <v>231</v>
      </c>
      <c r="G149" s="72" t="s">
        <v>168</v>
      </c>
      <c r="H149" s="46">
        <v>146</v>
      </c>
      <c r="I149" s="36">
        <v>9</v>
      </c>
      <c r="J149" s="37">
        <v>5</v>
      </c>
      <c r="K149" s="37">
        <v>0</v>
      </c>
      <c r="L149" s="37">
        <v>5</v>
      </c>
      <c r="M149" s="128">
        <v>0.55555555555555558</v>
      </c>
      <c r="N149" s="40">
        <v>0</v>
      </c>
      <c r="O149" s="40">
        <v>0</v>
      </c>
      <c r="P149" s="129" t="s">
        <v>47</v>
      </c>
      <c r="Q149" s="129" t="s">
        <v>51</v>
      </c>
      <c r="R149" s="130" t="s">
        <v>47</v>
      </c>
      <c r="S149" s="40" t="s">
        <v>52</v>
      </c>
      <c r="T149" s="40" t="s">
        <v>52</v>
      </c>
      <c r="U149" s="40" t="s">
        <v>49</v>
      </c>
      <c r="V149" s="40" t="s">
        <v>49</v>
      </c>
      <c r="W149" s="40" t="s">
        <v>50</v>
      </c>
      <c r="X149" s="41"/>
      <c r="Y149" s="129" t="s">
        <v>51</v>
      </c>
      <c r="Z149" s="129" t="s">
        <v>51</v>
      </c>
      <c r="AA149" s="129" t="s">
        <v>51</v>
      </c>
      <c r="AB149" s="131">
        <v>1</v>
      </c>
    </row>
    <row r="150" spans="1:28" ht="26.4">
      <c r="A150" s="96">
        <v>11737</v>
      </c>
      <c r="B150" s="71" t="s">
        <v>42</v>
      </c>
      <c r="C150" s="71" t="s">
        <v>43</v>
      </c>
      <c r="D150" s="71" t="s">
        <v>44</v>
      </c>
      <c r="E150" s="34">
        <v>38</v>
      </c>
      <c r="F150" s="35" t="s">
        <v>231</v>
      </c>
      <c r="G150" s="72" t="s">
        <v>169</v>
      </c>
      <c r="H150" s="46">
        <v>91</v>
      </c>
      <c r="I150" s="36">
        <v>5</v>
      </c>
      <c r="J150" s="37">
        <v>1</v>
      </c>
      <c r="K150" s="37">
        <v>0</v>
      </c>
      <c r="L150" s="37">
        <v>1</v>
      </c>
      <c r="M150" s="128">
        <v>0.2</v>
      </c>
      <c r="N150" s="40">
        <v>0</v>
      </c>
      <c r="O150" s="40">
        <v>0</v>
      </c>
      <c r="P150" s="129" t="s">
        <v>51</v>
      </c>
      <c r="Q150" s="129" t="s">
        <v>51</v>
      </c>
      <c r="R150" s="130" t="s">
        <v>47</v>
      </c>
      <c r="S150" s="40" t="s">
        <v>48</v>
      </c>
      <c r="T150" s="40" t="s">
        <v>48</v>
      </c>
      <c r="U150" s="40" t="s">
        <v>52</v>
      </c>
      <c r="V150" s="40" t="s">
        <v>48</v>
      </c>
      <c r="W150" s="40" t="s">
        <v>50</v>
      </c>
      <c r="X150" s="41"/>
      <c r="Y150" s="129" t="s">
        <v>51</v>
      </c>
      <c r="Z150" s="129" t="s">
        <v>51</v>
      </c>
      <c r="AA150" s="129" t="s">
        <v>51</v>
      </c>
      <c r="AB150" s="131">
        <v>1</v>
      </c>
    </row>
    <row r="151" spans="1:28" ht="26.4">
      <c r="A151" s="96">
        <v>11822</v>
      </c>
      <c r="B151" s="71" t="s">
        <v>42</v>
      </c>
      <c r="C151" s="71" t="s">
        <v>43</v>
      </c>
      <c r="D151" s="71" t="s">
        <v>44</v>
      </c>
      <c r="E151" s="34">
        <v>38</v>
      </c>
      <c r="F151" s="35" t="s">
        <v>231</v>
      </c>
      <c r="G151" s="72" t="s">
        <v>170</v>
      </c>
      <c r="H151" s="46">
        <v>37</v>
      </c>
      <c r="I151" s="36">
        <v>5</v>
      </c>
      <c r="J151" s="37">
        <v>2</v>
      </c>
      <c r="K151" s="37">
        <v>0</v>
      </c>
      <c r="L151" s="37">
        <v>2</v>
      </c>
      <c r="M151" s="128">
        <v>0.4</v>
      </c>
      <c r="N151" s="40">
        <v>0</v>
      </c>
      <c r="O151" s="40">
        <v>0</v>
      </c>
      <c r="P151" s="129" t="s">
        <v>47</v>
      </c>
      <c r="Q151" s="129" t="s">
        <v>51</v>
      </c>
      <c r="R151" s="130" t="s">
        <v>47</v>
      </c>
      <c r="S151" s="40" t="s">
        <v>48</v>
      </c>
      <c r="T151" s="40" t="s">
        <v>48</v>
      </c>
      <c r="U151" s="40" t="s">
        <v>48</v>
      </c>
      <c r="V151" s="40" t="s">
        <v>52</v>
      </c>
      <c r="W151" s="40" t="s">
        <v>50</v>
      </c>
      <c r="X151" s="41"/>
      <c r="Y151" s="129" t="s">
        <v>51</v>
      </c>
      <c r="Z151" s="129" t="s">
        <v>51</v>
      </c>
      <c r="AA151" s="129" t="s">
        <v>51</v>
      </c>
      <c r="AB151" s="131">
        <v>1</v>
      </c>
    </row>
    <row r="152" spans="1:28" ht="26.4">
      <c r="A152" s="96">
        <v>14320</v>
      </c>
      <c r="B152" s="71" t="s">
        <v>42</v>
      </c>
      <c r="C152" s="71" t="s">
        <v>43</v>
      </c>
      <c r="D152" s="71" t="s">
        <v>44</v>
      </c>
      <c r="E152" s="34">
        <v>38</v>
      </c>
      <c r="F152" s="35" t="s">
        <v>231</v>
      </c>
      <c r="G152" s="72" t="s">
        <v>171</v>
      </c>
      <c r="H152" s="46">
        <v>58</v>
      </c>
      <c r="I152" s="36">
        <v>5</v>
      </c>
      <c r="J152" s="37">
        <v>0</v>
      </c>
      <c r="K152" s="37">
        <v>0</v>
      </c>
      <c r="L152" s="37">
        <v>0</v>
      </c>
      <c r="M152" s="128">
        <v>0</v>
      </c>
      <c r="N152" s="40">
        <v>0</v>
      </c>
      <c r="O152" s="40">
        <v>0</v>
      </c>
      <c r="P152" s="129" t="s">
        <v>51</v>
      </c>
      <c r="Q152" s="129" t="s">
        <v>51</v>
      </c>
      <c r="R152" s="130" t="s">
        <v>47</v>
      </c>
      <c r="S152" s="40" t="s">
        <v>48</v>
      </c>
      <c r="T152" s="40" t="s">
        <v>49</v>
      </c>
      <c r="U152" s="40" t="s">
        <v>52</v>
      </c>
      <c r="V152" s="40" t="s">
        <v>49</v>
      </c>
      <c r="W152" s="40" t="s">
        <v>50</v>
      </c>
      <c r="X152" s="41"/>
      <c r="Y152" s="129" t="s">
        <v>51</v>
      </c>
      <c r="Z152" s="129" t="s">
        <v>51</v>
      </c>
      <c r="AA152" s="129" t="s">
        <v>47</v>
      </c>
      <c r="AB152" s="131">
        <v>1</v>
      </c>
    </row>
    <row r="153" spans="1:28" ht="26.4">
      <c r="A153" s="96">
        <v>14508</v>
      </c>
      <c r="B153" s="71" t="s">
        <v>42</v>
      </c>
      <c r="C153" s="71" t="s">
        <v>43</v>
      </c>
      <c r="D153" s="71" t="s">
        <v>44</v>
      </c>
      <c r="E153" s="34">
        <v>38</v>
      </c>
      <c r="F153" s="35" t="s">
        <v>231</v>
      </c>
      <c r="G153" s="72" t="s">
        <v>172</v>
      </c>
      <c r="H153" s="46">
        <v>36</v>
      </c>
      <c r="I153" s="36">
        <v>5</v>
      </c>
      <c r="J153" s="37">
        <v>0</v>
      </c>
      <c r="K153" s="37">
        <v>0</v>
      </c>
      <c r="L153" s="37">
        <v>0</v>
      </c>
      <c r="M153" s="128">
        <v>0</v>
      </c>
      <c r="N153" s="40">
        <v>0</v>
      </c>
      <c r="O153" s="40">
        <v>0</v>
      </c>
      <c r="P153" s="129" t="s">
        <v>47</v>
      </c>
      <c r="Q153" s="129" t="s">
        <v>51</v>
      </c>
      <c r="R153" s="130" t="s">
        <v>47</v>
      </c>
      <c r="S153" s="40" t="s">
        <v>48</v>
      </c>
      <c r="T153" s="40" t="s">
        <v>49</v>
      </c>
      <c r="U153" s="40" t="s">
        <v>49</v>
      </c>
      <c r="V153" s="40" t="s">
        <v>49</v>
      </c>
      <c r="W153" s="40" t="s">
        <v>50</v>
      </c>
      <c r="X153" s="41"/>
      <c r="Y153" s="129" t="s">
        <v>51</v>
      </c>
      <c r="Z153" s="129" t="s">
        <v>51</v>
      </c>
      <c r="AA153" s="129" t="s">
        <v>51</v>
      </c>
      <c r="AB153" s="131">
        <v>1</v>
      </c>
    </row>
    <row r="154" spans="1:28" ht="26.4">
      <c r="A154" s="96">
        <v>1123</v>
      </c>
      <c r="B154" s="71" t="s">
        <v>42</v>
      </c>
      <c r="C154" s="71" t="s">
        <v>43</v>
      </c>
      <c r="D154" s="71" t="s">
        <v>44</v>
      </c>
      <c r="E154" s="34">
        <v>39</v>
      </c>
      <c r="F154" s="35" t="s">
        <v>229</v>
      </c>
      <c r="G154" s="72" t="s">
        <v>173</v>
      </c>
      <c r="H154" s="46">
        <v>394</v>
      </c>
      <c r="I154" s="36">
        <v>15</v>
      </c>
      <c r="J154" s="37">
        <v>3</v>
      </c>
      <c r="K154" s="37">
        <v>0</v>
      </c>
      <c r="L154" s="37">
        <v>3</v>
      </c>
      <c r="M154" s="128">
        <v>0.2</v>
      </c>
      <c r="N154" s="40">
        <v>0</v>
      </c>
      <c r="O154" s="40">
        <v>0</v>
      </c>
      <c r="P154" s="129" t="s">
        <v>51</v>
      </c>
      <c r="Q154" s="129" t="s">
        <v>51</v>
      </c>
      <c r="R154" s="130" t="s">
        <v>47</v>
      </c>
      <c r="S154" s="40" t="s">
        <v>48</v>
      </c>
      <c r="T154" s="40" t="s">
        <v>48</v>
      </c>
      <c r="U154" s="40" t="s">
        <v>48</v>
      </c>
      <c r="V154" s="40" t="s">
        <v>52</v>
      </c>
      <c r="W154" s="40" t="s">
        <v>50</v>
      </c>
      <c r="X154" s="41"/>
      <c r="Y154" s="129" t="s">
        <v>51</v>
      </c>
      <c r="Z154" s="129" t="s">
        <v>51</v>
      </c>
      <c r="AA154" s="129" t="s">
        <v>51</v>
      </c>
      <c r="AB154" s="131">
        <v>1</v>
      </c>
    </row>
    <row r="155" spans="1:28" ht="26.4">
      <c r="A155" s="96">
        <v>10155</v>
      </c>
      <c r="B155" s="71" t="s">
        <v>227</v>
      </c>
      <c r="C155" s="71" t="s">
        <v>43</v>
      </c>
      <c r="D155" s="71" t="s">
        <v>44</v>
      </c>
      <c r="E155" s="34">
        <v>39</v>
      </c>
      <c r="F155" s="35" t="s">
        <v>229</v>
      </c>
      <c r="G155" s="72" t="s">
        <v>174</v>
      </c>
      <c r="H155" s="46">
        <v>76</v>
      </c>
      <c r="I155" s="36">
        <v>5</v>
      </c>
      <c r="J155" s="37">
        <v>0</v>
      </c>
      <c r="K155" s="37">
        <v>0</v>
      </c>
      <c r="L155" s="37">
        <v>0</v>
      </c>
      <c r="M155" s="128">
        <v>0</v>
      </c>
      <c r="N155" s="40">
        <v>0</v>
      </c>
      <c r="O155" s="40">
        <v>0</v>
      </c>
      <c r="P155" s="129" t="s">
        <v>51</v>
      </c>
      <c r="Q155" s="129" t="s">
        <v>47</v>
      </c>
      <c r="R155" s="130" t="s">
        <v>47</v>
      </c>
      <c r="S155" s="40" t="s">
        <v>52</v>
      </c>
      <c r="T155" s="40" t="s">
        <v>52</v>
      </c>
      <c r="U155" s="40" t="s">
        <v>52</v>
      </c>
      <c r="V155" s="40" t="s">
        <v>49</v>
      </c>
      <c r="W155" s="40" t="s">
        <v>50</v>
      </c>
      <c r="X155" s="41"/>
      <c r="Y155" s="129" t="s">
        <v>51</v>
      </c>
      <c r="Z155" s="129" t="s">
        <v>47</v>
      </c>
      <c r="AA155" s="129" t="s">
        <v>51</v>
      </c>
      <c r="AB155" s="131">
        <v>1</v>
      </c>
    </row>
    <row r="156" spans="1:28" ht="26.4">
      <c r="A156" s="96">
        <v>10335</v>
      </c>
      <c r="B156" s="71" t="s">
        <v>42</v>
      </c>
      <c r="C156" s="71" t="s">
        <v>43</v>
      </c>
      <c r="D156" s="71" t="s">
        <v>44</v>
      </c>
      <c r="E156" s="34">
        <v>39</v>
      </c>
      <c r="F156" s="35" t="s">
        <v>229</v>
      </c>
      <c r="G156" s="72" t="s">
        <v>175</v>
      </c>
      <c r="H156" s="46">
        <v>61</v>
      </c>
      <c r="I156" s="36">
        <v>5</v>
      </c>
      <c r="J156" s="37">
        <v>1</v>
      </c>
      <c r="K156" s="37">
        <v>0</v>
      </c>
      <c r="L156" s="37">
        <v>1</v>
      </c>
      <c r="M156" s="128">
        <v>0.2</v>
      </c>
      <c r="N156" s="40">
        <v>0</v>
      </c>
      <c r="O156" s="40">
        <v>0</v>
      </c>
      <c r="P156" s="129" t="s">
        <v>51</v>
      </c>
      <c r="Q156" s="129" t="s">
        <v>51</v>
      </c>
      <c r="R156" s="130" t="s">
        <v>47</v>
      </c>
      <c r="S156" s="40" t="s">
        <v>52</v>
      </c>
      <c r="T156" s="40" t="s">
        <v>52</v>
      </c>
      <c r="U156" s="40" t="s">
        <v>52</v>
      </c>
      <c r="V156" s="40" t="s">
        <v>52</v>
      </c>
      <c r="W156" s="40" t="s">
        <v>50</v>
      </c>
      <c r="X156" s="41"/>
      <c r="Y156" s="129" t="s">
        <v>51</v>
      </c>
      <c r="Z156" s="129" t="s">
        <v>51</v>
      </c>
      <c r="AA156" s="129" t="s">
        <v>51</v>
      </c>
      <c r="AB156" s="131">
        <v>1</v>
      </c>
    </row>
    <row r="157" spans="1:28" ht="26.4">
      <c r="A157" s="96">
        <v>11823</v>
      </c>
      <c r="B157" s="71" t="s">
        <v>42</v>
      </c>
      <c r="C157" s="71" t="s">
        <v>43</v>
      </c>
      <c r="D157" s="71" t="s">
        <v>44</v>
      </c>
      <c r="E157" s="34">
        <v>39</v>
      </c>
      <c r="F157" s="35" t="s">
        <v>229</v>
      </c>
      <c r="G157" s="72" t="s">
        <v>173</v>
      </c>
      <c r="H157" s="46">
        <v>169</v>
      </c>
      <c r="I157" s="36">
        <v>10</v>
      </c>
      <c r="J157" s="37">
        <v>7</v>
      </c>
      <c r="K157" s="37">
        <v>0</v>
      </c>
      <c r="L157" s="37">
        <v>7</v>
      </c>
      <c r="M157" s="128">
        <v>0.7</v>
      </c>
      <c r="N157" s="40">
        <v>1</v>
      </c>
      <c r="O157" s="40">
        <v>1</v>
      </c>
      <c r="P157" s="129" t="s">
        <v>51</v>
      </c>
      <c r="Q157" s="129" t="s">
        <v>51</v>
      </c>
      <c r="R157" s="130" t="s">
        <v>47</v>
      </c>
      <c r="S157" s="40" t="s">
        <v>48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129" t="s">
        <v>51</v>
      </c>
      <c r="Z157" s="129" t="s">
        <v>51</v>
      </c>
      <c r="AA157" s="129" t="s">
        <v>47</v>
      </c>
      <c r="AB157" s="131">
        <v>1</v>
      </c>
    </row>
    <row r="158" spans="1:28" ht="26.4">
      <c r="A158" s="96">
        <v>11824</v>
      </c>
      <c r="B158" s="71" t="s">
        <v>42</v>
      </c>
      <c r="C158" s="71" t="s">
        <v>43</v>
      </c>
      <c r="D158" s="71" t="s">
        <v>44</v>
      </c>
      <c r="E158" s="34">
        <v>39</v>
      </c>
      <c r="F158" s="35" t="s">
        <v>229</v>
      </c>
      <c r="G158" s="72" t="s">
        <v>176</v>
      </c>
      <c r="H158" s="46">
        <v>66</v>
      </c>
      <c r="I158" s="36">
        <v>5</v>
      </c>
      <c r="J158" s="37">
        <v>0</v>
      </c>
      <c r="K158" s="37">
        <v>0</v>
      </c>
      <c r="L158" s="37">
        <v>0</v>
      </c>
      <c r="M158" s="128">
        <v>0</v>
      </c>
      <c r="N158" s="40">
        <v>0</v>
      </c>
      <c r="O158" s="40">
        <v>0</v>
      </c>
      <c r="P158" s="129" t="s">
        <v>51</v>
      </c>
      <c r="Q158" s="129" t="s">
        <v>51</v>
      </c>
      <c r="R158" s="130" t="s">
        <v>47</v>
      </c>
      <c r="S158" s="40" t="s">
        <v>52</v>
      </c>
      <c r="T158" s="40" t="s">
        <v>48</v>
      </c>
      <c r="U158" s="40" t="s">
        <v>52</v>
      </c>
      <c r="V158" s="40" t="s">
        <v>48</v>
      </c>
      <c r="W158" s="40" t="s">
        <v>50</v>
      </c>
      <c r="X158" s="41"/>
      <c r="Y158" s="129" t="s">
        <v>51</v>
      </c>
      <c r="Z158" s="129" t="s">
        <v>51</v>
      </c>
      <c r="AA158" s="129" t="s">
        <v>51</v>
      </c>
      <c r="AB158" s="131">
        <v>1</v>
      </c>
    </row>
    <row r="159" spans="1:28" ht="26.4">
      <c r="A159" s="96">
        <v>1966</v>
      </c>
      <c r="B159" s="71" t="s">
        <v>42</v>
      </c>
      <c r="C159" s="71" t="s">
        <v>43</v>
      </c>
      <c r="D159" s="71" t="s">
        <v>44</v>
      </c>
      <c r="E159" s="34">
        <v>40</v>
      </c>
      <c r="F159" s="35" t="s">
        <v>177</v>
      </c>
      <c r="G159" s="72" t="s">
        <v>178</v>
      </c>
      <c r="H159" s="46">
        <v>139</v>
      </c>
      <c r="I159" s="36">
        <v>8</v>
      </c>
      <c r="J159" s="37">
        <v>13</v>
      </c>
      <c r="K159" s="37">
        <v>0</v>
      </c>
      <c r="L159" s="37">
        <v>13</v>
      </c>
      <c r="M159" s="128">
        <v>1.625</v>
      </c>
      <c r="N159" s="40">
        <v>1</v>
      </c>
      <c r="O159" s="40">
        <v>14</v>
      </c>
      <c r="P159" s="129" t="s">
        <v>51</v>
      </c>
      <c r="Q159" s="129" t="s">
        <v>51</v>
      </c>
      <c r="R159" s="130" t="s">
        <v>238</v>
      </c>
      <c r="S159" s="40" t="s">
        <v>48</v>
      </c>
      <c r="T159" s="40" t="s">
        <v>48</v>
      </c>
      <c r="U159" s="40" t="s">
        <v>48</v>
      </c>
      <c r="V159" s="40" t="s">
        <v>48</v>
      </c>
      <c r="W159" s="40" t="s">
        <v>53</v>
      </c>
      <c r="X159" s="41"/>
      <c r="Y159" s="129" t="s">
        <v>51</v>
      </c>
      <c r="Z159" s="129" t="s">
        <v>51</v>
      </c>
      <c r="AA159" s="129" t="s">
        <v>51</v>
      </c>
      <c r="AB159" s="131">
        <v>1</v>
      </c>
    </row>
    <row r="160" spans="1:28" ht="26.4">
      <c r="A160" s="96">
        <v>3152</v>
      </c>
      <c r="B160" s="71" t="s">
        <v>227</v>
      </c>
      <c r="C160" s="71" t="s">
        <v>43</v>
      </c>
      <c r="D160" s="71" t="s">
        <v>44</v>
      </c>
      <c r="E160" s="34">
        <v>40</v>
      </c>
      <c r="F160" s="35" t="s">
        <v>177</v>
      </c>
      <c r="G160" s="72" t="s">
        <v>179</v>
      </c>
      <c r="H160" s="46">
        <v>186</v>
      </c>
      <c r="I160" s="36">
        <v>11</v>
      </c>
      <c r="J160" s="37">
        <v>2</v>
      </c>
      <c r="K160" s="37">
        <v>0</v>
      </c>
      <c r="L160" s="37">
        <v>2</v>
      </c>
      <c r="M160" s="128">
        <v>0.18181818181818182</v>
      </c>
      <c r="N160" s="40">
        <v>0</v>
      </c>
      <c r="O160" s="40">
        <v>0</v>
      </c>
      <c r="P160" s="129" t="s">
        <v>47</v>
      </c>
      <c r="Q160" s="129" t="s">
        <v>51</v>
      </c>
      <c r="R160" s="130" t="s">
        <v>47</v>
      </c>
      <c r="S160" s="40" t="s">
        <v>48</v>
      </c>
      <c r="T160" s="40" t="s">
        <v>48</v>
      </c>
      <c r="U160" s="40" t="s">
        <v>49</v>
      </c>
      <c r="V160" s="40" t="s">
        <v>49</v>
      </c>
      <c r="W160" s="40" t="s">
        <v>50</v>
      </c>
      <c r="X160" s="41"/>
      <c r="Y160" s="129" t="s">
        <v>51</v>
      </c>
      <c r="Z160" s="129" t="s">
        <v>51</v>
      </c>
      <c r="AA160" s="129" t="s">
        <v>51</v>
      </c>
      <c r="AB160" s="131">
        <v>1</v>
      </c>
    </row>
    <row r="161" spans="1:28" ht="26.4">
      <c r="A161" s="96">
        <v>7614</v>
      </c>
      <c r="B161" s="71" t="s">
        <v>42</v>
      </c>
      <c r="C161" s="71" t="s">
        <v>43</v>
      </c>
      <c r="D161" s="71" t="s">
        <v>44</v>
      </c>
      <c r="E161" s="34">
        <v>40</v>
      </c>
      <c r="F161" s="35" t="s">
        <v>177</v>
      </c>
      <c r="G161" s="72" t="s">
        <v>180</v>
      </c>
      <c r="H161" s="46">
        <v>76</v>
      </c>
      <c r="I161" s="36">
        <v>5</v>
      </c>
      <c r="J161" s="37">
        <v>0</v>
      </c>
      <c r="K161" s="37">
        <v>0</v>
      </c>
      <c r="L161" s="37">
        <v>0</v>
      </c>
      <c r="M161" s="128">
        <v>0</v>
      </c>
      <c r="N161" s="40">
        <v>0</v>
      </c>
      <c r="O161" s="40">
        <v>0</v>
      </c>
      <c r="P161" s="129" t="s">
        <v>47</v>
      </c>
      <c r="Q161" s="129" t="s">
        <v>47</v>
      </c>
      <c r="R161" s="130" t="s">
        <v>47</v>
      </c>
      <c r="S161" s="40" t="s">
        <v>49</v>
      </c>
      <c r="T161" s="40" t="s">
        <v>49</v>
      </c>
      <c r="U161" s="40" t="s">
        <v>49</v>
      </c>
      <c r="V161" s="40" t="s">
        <v>49</v>
      </c>
      <c r="W161" s="40" t="s">
        <v>50</v>
      </c>
      <c r="X161" s="41"/>
      <c r="Y161" s="129" t="s">
        <v>47</v>
      </c>
      <c r="Z161" s="129" t="s">
        <v>47</v>
      </c>
      <c r="AA161" s="129" t="s">
        <v>47</v>
      </c>
      <c r="AB161" s="131">
        <v>1</v>
      </c>
    </row>
    <row r="162" spans="1:28" ht="26.4">
      <c r="A162" s="96">
        <v>12557</v>
      </c>
      <c r="B162" s="71" t="s">
        <v>42</v>
      </c>
      <c r="C162" s="71" t="s">
        <v>43</v>
      </c>
      <c r="D162" s="71" t="s">
        <v>44</v>
      </c>
      <c r="E162" s="34">
        <v>40</v>
      </c>
      <c r="F162" s="35" t="s">
        <v>177</v>
      </c>
      <c r="G162" s="72" t="s">
        <v>181</v>
      </c>
      <c r="H162" s="46">
        <v>43</v>
      </c>
      <c r="I162" s="36">
        <v>5</v>
      </c>
      <c r="J162" s="37">
        <v>2</v>
      </c>
      <c r="K162" s="37">
        <v>0</v>
      </c>
      <c r="L162" s="37">
        <v>2</v>
      </c>
      <c r="M162" s="128">
        <v>0.4</v>
      </c>
      <c r="N162" s="40">
        <v>0</v>
      </c>
      <c r="O162" s="40">
        <v>0</v>
      </c>
      <c r="P162" s="129" t="s">
        <v>47</v>
      </c>
      <c r="Q162" s="129" t="s">
        <v>51</v>
      </c>
      <c r="R162" s="130" t="s">
        <v>47</v>
      </c>
      <c r="S162" s="40" t="s">
        <v>48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129" t="s">
        <v>51</v>
      </c>
      <c r="Z162" s="129" t="s">
        <v>47</v>
      </c>
      <c r="AA162" s="129" t="s">
        <v>51</v>
      </c>
      <c r="AB162" s="131">
        <v>1</v>
      </c>
    </row>
    <row r="163" spans="1:28" ht="26.4">
      <c r="A163" s="96">
        <v>2272</v>
      </c>
      <c r="B163" s="71" t="s">
        <v>42</v>
      </c>
      <c r="C163" s="71" t="s">
        <v>43</v>
      </c>
      <c r="D163" s="71" t="s">
        <v>44</v>
      </c>
      <c r="E163" s="34">
        <v>41</v>
      </c>
      <c r="F163" s="35" t="s">
        <v>229</v>
      </c>
      <c r="G163" s="72" t="s">
        <v>182</v>
      </c>
      <c r="H163" s="46">
        <v>565</v>
      </c>
      <c r="I163" s="36">
        <v>15</v>
      </c>
      <c r="J163" s="37">
        <v>19</v>
      </c>
      <c r="K163" s="37">
        <v>0</v>
      </c>
      <c r="L163" s="37">
        <v>19</v>
      </c>
      <c r="M163" s="128">
        <v>1.2666666666666666</v>
      </c>
      <c r="N163" s="40">
        <v>0</v>
      </c>
      <c r="O163" s="40">
        <v>0</v>
      </c>
      <c r="P163" s="129" t="s">
        <v>51</v>
      </c>
      <c r="Q163" s="129" t="s">
        <v>51</v>
      </c>
      <c r="R163" s="130" t="s">
        <v>47</v>
      </c>
      <c r="S163" s="40" t="s">
        <v>48</v>
      </c>
      <c r="T163" s="40" t="s">
        <v>48</v>
      </c>
      <c r="U163" s="40" t="s">
        <v>52</v>
      </c>
      <c r="V163" s="40" t="s">
        <v>48</v>
      </c>
      <c r="W163" s="40" t="s">
        <v>50</v>
      </c>
      <c r="X163" s="41"/>
      <c r="Y163" s="129" t="s">
        <v>51</v>
      </c>
      <c r="Z163" s="129" t="s">
        <v>51</v>
      </c>
      <c r="AA163" s="129" t="s">
        <v>51</v>
      </c>
      <c r="AB163" s="131">
        <v>1</v>
      </c>
    </row>
    <row r="164" spans="1:28" ht="26.4">
      <c r="A164" s="96">
        <v>7779</v>
      </c>
      <c r="B164" s="71" t="s">
        <v>189</v>
      </c>
      <c r="C164" s="71" t="s">
        <v>43</v>
      </c>
      <c r="D164" s="71" t="s">
        <v>44</v>
      </c>
      <c r="E164" s="34">
        <v>41</v>
      </c>
      <c r="F164" s="35" t="s">
        <v>229</v>
      </c>
      <c r="G164" s="72" t="s">
        <v>183</v>
      </c>
      <c r="H164" s="46">
        <v>39</v>
      </c>
      <c r="I164" s="36">
        <v>5</v>
      </c>
      <c r="J164" s="37">
        <v>0</v>
      </c>
      <c r="K164" s="37">
        <v>0</v>
      </c>
      <c r="L164" s="37">
        <v>0</v>
      </c>
      <c r="M164" s="128">
        <v>0</v>
      </c>
      <c r="N164" s="40">
        <v>0</v>
      </c>
      <c r="O164" s="40">
        <v>0</v>
      </c>
      <c r="P164" s="129" t="s">
        <v>47</v>
      </c>
      <c r="Q164" s="129" t="s">
        <v>47</v>
      </c>
      <c r="R164" s="130" t="s">
        <v>47</v>
      </c>
      <c r="S164" s="40" t="s">
        <v>49</v>
      </c>
      <c r="T164" s="40" t="s">
        <v>49</v>
      </c>
      <c r="U164" s="40" t="s">
        <v>49</v>
      </c>
      <c r="V164" s="40" t="s">
        <v>49</v>
      </c>
      <c r="W164" s="40" t="s">
        <v>50</v>
      </c>
      <c r="X164" s="41"/>
      <c r="Y164" s="129" t="s">
        <v>47</v>
      </c>
      <c r="Z164" s="129" t="s">
        <v>51</v>
      </c>
      <c r="AA164" s="129" t="s">
        <v>51</v>
      </c>
      <c r="AB164" s="131">
        <v>1</v>
      </c>
    </row>
    <row r="165" spans="1:28" ht="26.4">
      <c r="A165" s="96">
        <v>11810</v>
      </c>
      <c r="B165" s="71" t="s">
        <v>227</v>
      </c>
      <c r="C165" s="71" t="s">
        <v>43</v>
      </c>
      <c r="D165" s="71" t="s">
        <v>44</v>
      </c>
      <c r="E165" s="34">
        <v>41</v>
      </c>
      <c r="F165" s="35" t="s">
        <v>229</v>
      </c>
      <c r="G165" s="72" t="s">
        <v>184</v>
      </c>
      <c r="H165" s="46">
        <v>46</v>
      </c>
      <c r="I165" s="36">
        <v>5</v>
      </c>
      <c r="J165" s="37">
        <v>0</v>
      </c>
      <c r="K165" s="37">
        <v>0</v>
      </c>
      <c r="L165" s="37">
        <v>0</v>
      </c>
      <c r="M165" s="128">
        <v>0</v>
      </c>
      <c r="N165" s="40">
        <v>0</v>
      </c>
      <c r="O165" s="40">
        <v>0</v>
      </c>
      <c r="P165" s="129" t="s">
        <v>47</v>
      </c>
      <c r="Q165" s="129" t="s">
        <v>47</v>
      </c>
      <c r="R165" s="130" t="s">
        <v>47</v>
      </c>
      <c r="S165" s="40" t="s">
        <v>49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129" t="s">
        <v>47</v>
      </c>
      <c r="Z165" s="129" t="s">
        <v>51</v>
      </c>
      <c r="AA165" s="129" t="s">
        <v>51</v>
      </c>
      <c r="AB165" s="131">
        <v>1</v>
      </c>
    </row>
    <row r="166" spans="1:28" ht="26.4">
      <c r="A166" s="96">
        <v>13496</v>
      </c>
      <c r="B166" s="71" t="s">
        <v>227</v>
      </c>
      <c r="C166" s="71" t="s">
        <v>43</v>
      </c>
      <c r="D166" s="71" t="s">
        <v>44</v>
      </c>
      <c r="E166" s="34">
        <v>41</v>
      </c>
      <c r="F166" s="35" t="s">
        <v>229</v>
      </c>
      <c r="G166" s="72" t="s">
        <v>185</v>
      </c>
      <c r="H166" s="46">
        <v>35</v>
      </c>
      <c r="I166" s="36">
        <v>5</v>
      </c>
      <c r="J166" s="37">
        <v>0</v>
      </c>
      <c r="K166" s="37">
        <v>0</v>
      </c>
      <c r="L166" s="37">
        <v>0</v>
      </c>
      <c r="M166" s="128">
        <v>0</v>
      </c>
      <c r="N166" s="40">
        <v>0</v>
      </c>
      <c r="O166" s="40">
        <v>0</v>
      </c>
      <c r="P166" s="129" t="s">
        <v>51</v>
      </c>
      <c r="Q166" s="129" t="s">
        <v>51</v>
      </c>
      <c r="R166" s="130" t="s">
        <v>47</v>
      </c>
      <c r="S166" s="40" t="s">
        <v>48</v>
      </c>
      <c r="T166" s="40" t="s">
        <v>52</v>
      </c>
      <c r="U166" s="40" t="s">
        <v>49</v>
      </c>
      <c r="V166" s="40" t="s">
        <v>49</v>
      </c>
      <c r="W166" s="40" t="s">
        <v>50</v>
      </c>
      <c r="X166" s="41"/>
      <c r="Y166" s="129" t="s">
        <v>51</v>
      </c>
      <c r="Z166" s="129" t="s">
        <v>47</v>
      </c>
      <c r="AA166" s="129" t="s">
        <v>47</v>
      </c>
      <c r="AB166" s="131">
        <v>1</v>
      </c>
    </row>
    <row r="167" spans="1:28" ht="26.4">
      <c r="A167" s="96">
        <v>975</v>
      </c>
      <c r="B167" s="71" t="s">
        <v>42</v>
      </c>
      <c r="C167" s="71" t="s">
        <v>43</v>
      </c>
      <c r="D167" s="71" t="s">
        <v>44</v>
      </c>
      <c r="E167" s="34">
        <v>42</v>
      </c>
      <c r="F167" s="35" t="s">
        <v>186</v>
      </c>
      <c r="G167" s="72" t="s">
        <v>187</v>
      </c>
      <c r="H167" s="46">
        <v>125</v>
      </c>
      <c r="I167" s="36">
        <v>7</v>
      </c>
      <c r="J167" s="37">
        <v>0</v>
      </c>
      <c r="K167" s="37">
        <v>0</v>
      </c>
      <c r="L167" s="37">
        <v>0</v>
      </c>
      <c r="M167" s="128">
        <v>0</v>
      </c>
      <c r="N167" s="40">
        <v>0</v>
      </c>
      <c r="O167" s="40">
        <v>0</v>
      </c>
      <c r="P167" s="129" t="s">
        <v>47</v>
      </c>
      <c r="Q167" s="129" t="s">
        <v>51</v>
      </c>
      <c r="R167" s="130" t="s">
        <v>47</v>
      </c>
      <c r="S167" s="40" t="s">
        <v>52</v>
      </c>
      <c r="T167" s="40" t="s">
        <v>49</v>
      </c>
      <c r="U167" s="40" t="s">
        <v>49</v>
      </c>
      <c r="V167" s="40" t="s">
        <v>49</v>
      </c>
      <c r="W167" s="40" t="s">
        <v>50</v>
      </c>
      <c r="X167" s="41"/>
      <c r="Y167" s="129" t="s">
        <v>51</v>
      </c>
      <c r="Z167" s="129" t="s">
        <v>47</v>
      </c>
      <c r="AA167" s="129" t="s">
        <v>47</v>
      </c>
      <c r="AB167" s="131">
        <v>1</v>
      </c>
    </row>
    <row r="168" spans="1:28" ht="26.4">
      <c r="A168" s="96">
        <v>1128</v>
      </c>
      <c r="B168" s="71" t="s">
        <v>42</v>
      </c>
      <c r="C168" s="71" t="s">
        <v>43</v>
      </c>
      <c r="D168" s="71" t="s">
        <v>44</v>
      </c>
      <c r="E168" s="34">
        <v>42</v>
      </c>
      <c r="F168" s="35" t="s">
        <v>186</v>
      </c>
      <c r="G168" s="72" t="s">
        <v>188</v>
      </c>
      <c r="H168" s="46">
        <v>68</v>
      </c>
      <c r="I168" s="36">
        <v>5</v>
      </c>
      <c r="J168" s="37">
        <v>1</v>
      </c>
      <c r="K168" s="37">
        <v>0</v>
      </c>
      <c r="L168" s="37">
        <v>1</v>
      </c>
      <c r="M168" s="128">
        <v>0.2</v>
      </c>
      <c r="N168" s="40">
        <v>0</v>
      </c>
      <c r="O168" s="40">
        <v>0</v>
      </c>
      <c r="P168" s="129" t="s">
        <v>51</v>
      </c>
      <c r="Q168" s="129" t="s">
        <v>51</v>
      </c>
      <c r="R168" s="130" t="s">
        <v>47</v>
      </c>
      <c r="S168" s="40" t="s">
        <v>48</v>
      </c>
      <c r="T168" s="40" t="s">
        <v>48</v>
      </c>
      <c r="U168" s="40" t="s">
        <v>52</v>
      </c>
      <c r="V168" s="40" t="s">
        <v>48</v>
      </c>
      <c r="W168" s="40" t="s">
        <v>50</v>
      </c>
      <c r="X168" s="42"/>
      <c r="Y168" s="129" t="s">
        <v>51</v>
      </c>
      <c r="Z168" s="129" t="s">
        <v>51</v>
      </c>
      <c r="AA168" s="129" t="s">
        <v>51</v>
      </c>
      <c r="AB168" s="131">
        <v>1</v>
      </c>
    </row>
    <row r="169" spans="1:28" ht="26.4">
      <c r="A169" s="96">
        <v>7988</v>
      </c>
      <c r="B169" s="71" t="s">
        <v>189</v>
      </c>
      <c r="C169" s="71" t="s">
        <v>43</v>
      </c>
      <c r="D169" s="71" t="s">
        <v>44</v>
      </c>
      <c r="E169" s="34">
        <v>43</v>
      </c>
      <c r="F169" s="35" t="s">
        <v>222</v>
      </c>
      <c r="G169" s="72" t="s">
        <v>190</v>
      </c>
      <c r="H169" s="46">
        <v>22</v>
      </c>
      <c r="I169" s="36">
        <v>5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47</v>
      </c>
      <c r="Q169" s="38"/>
      <c r="R169" s="39"/>
      <c r="S169" s="40" t="s">
        <v>49</v>
      </c>
      <c r="T169" s="40" t="s">
        <v>49</v>
      </c>
      <c r="U169" s="40" t="s">
        <v>49</v>
      </c>
      <c r="V169" s="40" t="s">
        <v>49</v>
      </c>
      <c r="W169" s="40" t="s">
        <v>50</v>
      </c>
      <c r="X169" s="41"/>
      <c r="Y169" s="38" t="s">
        <v>47</v>
      </c>
      <c r="Z169" s="38" t="s">
        <v>47</v>
      </c>
      <c r="AA169" s="38" t="s">
        <v>47</v>
      </c>
      <c r="AB169" s="41">
        <v>1</v>
      </c>
    </row>
    <row r="170" spans="1:28" ht="26.4">
      <c r="A170" s="96">
        <v>10406</v>
      </c>
      <c r="B170" s="71" t="s">
        <v>189</v>
      </c>
      <c r="C170" s="71" t="s">
        <v>43</v>
      </c>
      <c r="D170" s="71" t="s">
        <v>44</v>
      </c>
      <c r="E170" s="34">
        <v>43</v>
      </c>
      <c r="F170" s="35" t="s">
        <v>222</v>
      </c>
      <c r="G170" s="72" t="s">
        <v>191</v>
      </c>
      <c r="H170" s="46">
        <v>12</v>
      </c>
      <c r="I170" s="36">
        <v>5</v>
      </c>
      <c r="J170" s="37">
        <v>0</v>
      </c>
      <c r="K170" s="37">
        <v>0</v>
      </c>
      <c r="L170" s="37">
        <v>0</v>
      </c>
      <c r="M170" s="70">
        <v>0</v>
      </c>
      <c r="N170" s="40">
        <v>0</v>
      </c>
      <c r="O170" s="40">
        <v>0</v>
      </c>
      <c r="P170" s="38" t="s">
        <v>47</v>
      </c>
      <c r="Q170" s="38"/>
      <c r="R170" s="39"/>
      <c r="S170" s="40" t="s">
        <v>49</v>
      </c>
      <c r="T170" s="40" t="s">
        <v>49</v>
      </c>
      <c r="U170" s="40" t="s">
        <v>49</v>
      </c>
      <c r="V170" s="40" t="s">
        <v>49</v>
      </c>
      <c r="W170" s="40" t="s">
        <v>50</v>
      </c>
      <c r="X170" s="41"/>
      <c r="Y170" s="38" t="s">
        <v>47</v>
      </c>
      <c r="Z170" s="38" t="s">
        <v>47</v>
      </c>
      <c r="AA170" s="38" t="s">
        <v>47</v>
      </c>
      <c r="AB170" s="41">
        <v>1</v>
      </c>
    </row>
    <row r="171" spans="1:28" ht="26.4">
      <c r="A171" s="96">
        <v>14403</v>
      </c>
      <c r="B171" s="71" t="s">
        <v>189</v>
      </c>
      <c r="C171" s="71" t="s">
        <v>43</v>
      </c>
      <c r="D171" s="71" t="s">
        <v>44</v>
      </c>
      <c r="E171" s="34">
        <v>43</v>
      </c>
      <c r="F171" s="35" t="s">
        <v>222</v>
      </c>
      <c r="G171" s="72" t="s">
        <v>46</v>
      </c>
      <c r="H171" s="46">
        <v>21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/>
      <c r="R171" s="39"/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96">
        <v>14431</v>
      </c>
      <c r="B172" s="71" t="s">
        <v>189</v>
      </c>
      <c r="C172" s="71" t="s">
        <v>189</v>
      </c>
      <c r="D172" s="71" t="s">
        <v>44</v>
      </c>
      <c r="E172" s="34">
        <v>43</v>
      </c>
      <c r="F172" s="35" t="s">
        <v>222</v>
      </c>
      <c r="G172" s="72" t="s">
        <v>46</v>
      </c>
      <c r="H172" s="46">
        <v>37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/>
      <c r="R172" s="39"/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96">
        <v>14470</v>
      </c>
      <c r="B173" s="71" t="s">
        <v>189</v>
      </c>
      <c r="C173" s="71" t="s">
        <v>43</v>
      </c>
      <c r="D173" s="71" t="s">
        <v>44</v>
      </c>
      <c r="E173" s="34">
        <v>1</v>
      </c>
      <c r="F173" s="35" t="s">
        <v>45</v>
      </c>
      <c r="G173" s="72" t="s">
        <v>46</v>
      </c>
      <c r="H173" s="46">
        <v>75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/>
      <c r="R173" s="39"/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15.6">
      <c r="A174" s="96"/>
      <c r="B174" s="71"/>
      <c r="C174" s="71"/>
      <c r="D174" s="71"/>
      <c r="E174" s="34"/>
      <c r="F174" s="35"/>
      <c r="G174" s="72"/>
      <c r="H174" s="46"/>
      <c r="I174" s="36"/>
      <c r="J174" s="37"/>
      <c r="K174" s="37"/>
      <c r="L174" s="37"/>
      <c r="M174" s="70"/>
      <c r="N174" s="69"/>
      <c r="O174" s="69"/>
      <c r="P174" s="38"/>
      <c r="Q174" s="38"/>
      <c r="R174" s="39"/>
      <c r="S174" s="40"/>
      <c r="T174" s="40"/>
      <c r="U174" s="40"/>
      <c r="V174" s="40"/>
      <c r="W174" s="40"/>
      <c r="X174" s="41"/>
      <c r="Y174" s="38"/>
      <c r="Z174" s="38"/>
      <c r="AA174" s="38"/>
      <c r="AB174" s="41"/>
    </row>
    <row r="175" spans="1:28" ht="15.6">
      <c r="A175" s="96"/>
      <c r="B175" s="71"/>
      <c r="C175" s="71"/>
      <c r="D175" s="71"/>
      <c r="E175" s="34"/>
      <c r="F175" s="35"/>
      <c r="G175" s="72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</sheetData>
  <mergeCells count="3">
    <mergeCell ref="S1:W1"/>
    <mergeCell ref="A2:G2"/>
    <mergeCell ref="N2:W2"/>
  </mergeCells>
  <conditionalFormatting sqref="B4:C175">
    <cfRule type="containsText" dxfId="54" priority="169" operator="containsText" text="S">
      <formula>NOT(ISERROR(SEARCH("S",B4)))</formula>
    </cfRule>
  </conditionalFormatting>
  <conditionalFormatting sqref="C4:C175">
    <cfRule type="containsText" dxfId="53" priority="167" operator="containsText" text="F">
      <formula>NOT(ISERROR(SEARCH("F",C4)))</formula>
    </cfRule>
    <cfRule type="containsText" dxfId="52" priority="168" operator="containsText" text="S">
      <formula>NOT(ISERROR(SEARCH("S",C4)))</formula>
    </cfRule>
  </conditionalFormatting>
  <conditionalFormatting sqref="F1:F175">
    <cfRule type="containsText" dxfId="51" priority="166" operator="containsText" text="Not Appointed">
      <formula>NOT(ISERROR(SEARCH("Not Appointed",F1)))</formula>
    </cfRule>
  </conditionalFormatting>
  <conditionalFormatting sqref="K169:K175">
    <cfRule type="cellIs" dxfId="50" priority="42" operator="greaterThan">
      <formula>0</formula>
    </cfRule>
  </conditionalFormatting>
  <conditionalFormatting sqref="L169:L175">
    <cfRule type="cellIs" dxfId="49" priority="41" operator="between">
      <formula>-1</formula>
      <formula>-30</formula>
    </cfRule>
  </conditionalFormatting>
  <conditionalFormatting sqref="M169:M175">
    <cfRule type="cellIs" dxfId="48" priority="36" operator="between">
      <formula>-5</formula>
      <formula>-0.01</formula>
    </cfRule>
    <cfRule type="cellIs" dxfId="47" priority="37" operator="between">
      <formula>0</formula>
      <formula>0</formula>
    </cfRule>
    <cfRule type="cellIs" dxfId="46" priority="38" operator="between">
      <formula>0.01</formula>
      <formula>0.499</formula>
    </cfRule>
    <cfRule type="cellIs" dxfId="45" priority="39" operator="between">
      <formula>0.5</formula>
      <formula>0.999</formula>
    </cfRule>
    <cfRule type="cellIs" dxfId="44" priority="40" operator="between">
      <formula>1</formula>
      <formula>15</formula>
    </cfRule>
  </conditionalFormatting>
  <conditionalFormatting sqref="N174:O175">
    <cfRule type="cellIs" dxfId="43" priority="267" operator="equal">
      <formula>1</formula>
    </cfRule>
    <cfRule type="cellIs" dxfId="42" priority="266" operator="equal">
      <formula>2</formula>
    </cfRule>
  </conditionalFormatting>
  <conditionalFormatting sqref="P169:Q175">
    <cfRule type="containsText" dxfId="41" priority="34" operator="containsText" text="x">
      <formula>NOT(ISERROR(SEARCH("x",P169)))</formula>
    </cfRule>
    <cfRule type="containsBlanks" dxfId="40" priority="35">
      <formula>LEN(TRIM(P169))=0</formula>
    </cfRule>
  </conditionalFormatting>
  <conditionalFormatting sqref="R169:R175">
    <cfRule type="containsText" dxfId="39" priority="28" operator="containsText" text="Y">
      <formula>NOT(ISERROR(SEARCH("Y",R169)))</formula>
    </cfRule>
    <cfRule type="containsText" dxfId="38" priority="29" operator="containsText" text="N">
      <formula>NOT(ISERROR(SEARCH("N",R169)))</formula>
    </cfRule>
    <cfRule type="containsText" dxfId="37" priority="30" operator="containsText" text="B">
      <formula>NOT(ISERROR(SEARCH("B",R169)))</formula>
    </cfRule>
  </conditionalFormatting>
  <conditionalFormatting sqref="S169:W175">
    <cfRule type="cellIs" dxfId="36" priority="31" operator="equal">
      <formula>"No Record"</formula>
    </cfRule>
    <cfRule type="cellIs" dxfId="35" priority="32" operator="equal">
      <formula>"Yes"</formula>
    </cfRule>
    <cfRule type="cellIs" dxfId="34" priority="33" operator="equal">
      <formula>"No"</formula>
    </cfRule>
  </conditionalFormatting>
  <conditionalFormatting sqref="W169:W175">
    <cfRule type="cellIs" dxfId="33" priority="25" operator="equal">
      <formula>"Pending"</formula>
    </cfRule>
    <cfRule type="cellIs" dxfId="32" priority="26" operator="equal">
      <formula>"Compliant"</formula>
    </cfRule>
    <cfRule type="cellIs" dxfId="31" priority="27" operator="equal">
      <formula>"Not Compliant"</formula>
    </cfRule>
  </conditionalFormatting>
  <conditionalFormatting sqref="Y169:AA175">
    <cfRule type="notContainsText" dxfId="30" priority="23" operator="notContains" text="x">
      <formula>ISERROR(SEARCH("x",Y169))</formula>
    </cfRule>
    <cfRule type="containsText" dxfId="29" priority="24" operator="containsText" text="x">
      <formula>NOT(ISERROR(SEARCH("x",Y169)))</formula>
    </cfRule>
  </conditionalFormatting>
  <conditionalFormatting sqref="AB169:AB175">
    <cfRule type="cellIs" dxfId="28" priority="22" operator="equal">
      <formula>1</formula>
    </cfRule>
  </conditionalFormatting>
  <conditionalFormatting sqref="K4:K168">
    <cfRule type="cellIs" dxfId="20" priority="16" operator="greaterThan">
      <formula>0</formula>
    </cfRule>
  </conditionalFormatting>
  <conditionalFormatting sqref="L4:L168">
    <cfRule type="cellIs" dxfId="19" priority="15" operator="between">
      <formula>-1</formula>
      <formula>-30</formula>
    </cfRule>
  </conditionalFormatting>
  <conditionalFormatting sqref="M4:M168">
    <cfRule type="cellIs" dxfId="18" priority="17" operator="between">
      <formula>-5</formula>
      <formula>-0.01</formula>
    </cfRule>
    <cfRule type="cellIs" dxfId="17" priority="18" operator="between">
      <formula>0</formula>
      <formula>0</formula>
    </cfRule>
    <cfRule type="cellIs" dxfId="16" priority="19" operator="between">
      <formula>0.01</formula>
      <formula>0.499</formula>
    </cfRule>
    <cfRule type="cellIs" dxfId="15" priority="20" operator="between">
      <formula>0.5</formula>
      <formula>0.999</formula>
    </cfRule>
    <cfRule type="cellIs" dxfId="14" priority="21" operator="between">
      <formula>1</formula>
      <formula>15</formula>
    </cfRule>
  </conditionalFormatting>
  <conditionalFormatting sqref="P4:Q168">
    <cfRule type="containsText" dxfId="13" priority="13" operator="containsText" text="x">
      <formula>NOT(ISERROR(SEARCH("x",P4)))</formula>
    </cfRule>
    <cfRule type="containsBlanks" dxfId="12" priority="14">
      <formula>LEN(TRIM(P4))=0</formula>
    </cfRule>
  </conditionalFormatting>
  <conditionalFormatting sqref="R4:R168">
    <cfRule type="containsText" dxfId="11" priority="7" operator="containsText" text="Y">
      <formula>NOT(ISERROR(SEARCH("Y",R4)))</formula>
    </cfRule>
    <cfRule type="containsText" dxfId="10" priority="8" operator="containsText" text="N">
      <formula>NOT(ISERROR(SEARCH("N",R4)))</formula>
    </cfRule>
    <cfRule type="containsText" dxfId="9" priority="9" operator="containsText" text="B">
      <formula>NOT(ISERROR(SEARCH("B",R4)))</formula>
    </cfRule>
  </conditionalFormatting>
  <conditionalFormatting sqref="S4:W168">
    <cfRule type="cellIs" dxfId="8" priority="10" operator="equal">
      <formula>"No Record"</formula>
    </cfRule>
    <cfRule type="cellIs" dxfId="7" priority="11" operator="equal">
      <formula>"Yes"</formula>
    </cfRule>
    <cfRule type="cellIs" dxfId="6" priority="12" operator="equal">
      <formula>"No"</formula>
    </cfRule>
  </conditionalFormatting>
  <conditionalFormatting sqref="W4:W168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6" operator="equal">
      <formula>"Not Compliant"</formula>
    </cfRule>
  </conditionalFormatting>
  <conditionalFormatting sqref="Y4:AA168">
    <cfRule type="notContainsText" dxfId="2" priority="2" operator="notContains" text="x">
      <formula>ISERROR(SEARCH("x",Y4))</formula>
    </cfRule>
    <cfRule type="containsText" dxfId="1" priority="3" operator="containsText" text="x">
      <formula>NOT(ISERROR(SEARCH("x",Y4)))</formula>
    </cfRule>
  </conditionalFormatting>
  <conditionalFormatting sqref="AB4:AB168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1"/>
  <sheetViews>
    <sheetView topLeftCell="A157" zoomScaleNormal="100" zoomScaleSheetLayoutView="100" workbookViewId="0">
      <selection activeCell="G168" sqref="G168"/>
    </sheetView>
  </sheetViews>
  <sheetFormatPr defaultRowHeight="14.4"/>
  <sheetData>
    <row r="1" spans="1:4">
      <c r="A1" t="s">
        <v>204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74" si="4">IF(NOT(A66=A65),1,B65+1)</f>
        <v>2</v>
      </c>
      <c r="C66" t="str">
        <f t="shared" ref="C66:C97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ref="B75:B76" si="6">IF(NOT(A75=A74),1,B74+1)</f>
        <v>3</v>
      </c>
      <c r="C75" t="str">
        <f t="shared" si="5"/>
        <v>19-3</v>
      </c>
      <c r="D75" s="33">
        <v>9264</v>
      </c>
    </row>
    <row r="76" spans="1:4">
      <c r="A76" s="34">
        <v>19</v>
      </c>
      <c r="B76" s="45">
        <f t="shared" si="6"/>
        <v>4</v>
      </c>
      <c r="C76" t="str">
        <f t="shared" si="5"/>
        <v>19-4</v>
      </c>
      <c r="D76" s="33">
        <v>12086</v>
      </c>
    </row>
    <row r="77" spans="1:4">
      <c r="A77" s="34">
        <v>20</v>
      </c>
      <c r="B77" s="45">
        <f t="shared" ref="B77:B108" si="7">IF(NOT(A77=A76),1,B76+1)</f>
        <v>1</v>
      </c>
      <c r="C77" t="str">
        <f t="shared" si="5"/>
        <v>20-1</v>
      </c>
      <c r="D77" s="33">
        <v>7699</v>
      </c>
    </row>
    <row r="78" spans="1:4">
      <c r="A78" s="34">
        <v>20</v>
      </c>
      <c r="B78" s="45">
        <f t="shared" si="7"/>
        <v>2</v>
      </c>
      <c r="C78" t="str">
        <f t="shared" si="5"/>
        <v>20-2</v>
      </c>
      <c r="D78" s="33">
        <v>7825</v>
      </c>
    </row>
    <row r="79" spans="1:4">
      <c r="A79" s="34">
        <v>20</v>
      </c>
      <c r="B79" s="45">
        <f t="shared" si="7"/>
        <v>3</v>
      </c>
      <c r="C79" t="str">
        <f t="shared" si="5"/>
        <v>20-3</v>
      </c>
      <c r="D79" s="33">
        <v>7954</v>
      </c>
    </row>
    <row r="80" spans="1:4">
      <c r="A80" s="34">
        <v>20</v>
      </c>
      <c r="B80" s="45">
        <f t="shared" si="7"/>
        <v>4</v>
      </c>
      <c r="C80" t="str">
        <f t="shared" si="5"/>
        <v>20-4</v>
      </c>
      <c r="D80" s="33">
        <v>10607</v>
      </c>
    </row>
    <row r="81" spans="1:4">
      <c r="A81" s="34">
        <v>21</v>
      </c>
      <c r="B81" s="45">
        <f t="shared" si="7"/>
        <v>1</v>
      </c>
      <c r="C81" t="str">
        <f t="shared" si="5"/>
        <v>21-1</v>
      </c>
      <c r="D81" s="33">
        <v>1312</v>
      </c>
    </row>
    <row r="82" spans="1:4">
      <c r="A82" s="34">
        <v>21</v>
      </c>
      <c r="B82" s="45">
        <f t="shared" si="7"/>
        <v>2</v>
      </c>
      <c r="C82" t="str">
        <f t="shared" si="5"/>
        <v>21-2</v>
      </c>
      <c r="D82" s="33">
        <v>1739</v>
      </c>
    </row>
    <row r="83" spans="1:4">
      <c r="A83" s="34">
        <v>21</v>
      </c>
      <c r="B83" s="45">
        <f t="shared" si="7"/>
        <v>3</v>
      </c>
      <c r="C83" t="str">
        <f t="shared" si="5"/>
        <v>21-3</v>
      </c>
      <c r="D83" s="33">
        <v>13584</v>
      </c>
    </row>
    <row r="84" spans="1:4">
      <c r="A84" s="34">
        <v>22</v>
      </c>
      <c r="B84" s="45">
        <f t="shared" si="7"/>
        <v>1</v>
      </c>
      <c r="C84" t="str">
        <f t="shared" si="5"/>
        <v>22-1</v>
      </c>
      <c r="D84" s="33">
        <v>1159</v>
      </c>
    </row>
    <row r="85" spans="1:4">
      <c r="A85" s="34">
        <v>22</v>
      </c>
      <c r="B85" s="45">
        <f t="shared" si="7"/>
        <v>2</v>
      </c>
      <c r="C85" t="str">
        <f t="shared" si="5"/>
        <v>22-2</v>
      </c>
      <c r="D85" s="33">
        <v>9562</v>
      </c>
    </row>
    <row r="86" spans="1:4">
      <c r="A86" s="34">
        <v>22</v>
      </c>
      <c r="B86" s="45">
        <f t="shared" si="7"/>
        <v>3</v>
      </c>
      <c r="C86" t="str">
        <f t="shared" si="5"/>
        <v>22-3</v>
      </c>
      <c r="D86" s="33">
        <v>10387</v>
      </c>
    </row>
    <row r="87" spans="1:4">
      <c r="A87" s="34">
        <v>22</v>
      </c>
      <c r="B87" s="45">
        <f t="shared" si="7"/>
        <v>4</v>
      </c>
      <c r="C87" t="str">
        <f t="shared" si="5"/>
        <v>22-4</v>
      </c>
      <c r="D87" s="33">
        <v>11363</v>
      </c>
    </row>
    <row r="88" spans="1:4">
      <c r="A88" s="34">
        <v>23</v>
      </c>
      <c r="B88" s="45">
        <f t="shared" si="7"/>
        <v>1</v>
      </c>
      <c r="C88" t="str">
        <f t="shared" si="5"/>
        <v>23-1</v>
      </c>
      <c r="D88" s="33">
        <v>1904</v>
      </c>
    </row>
    <row r="89" spans="1:4">
      <c r="A89" s="34">
        <v>23</v>
      </c>
      <c r="B89" s="45">
        <f t="shared" si="7"/>
        <v>2</v>
      </c>
      <c r="C89" t="str">
        <f t="shared" si="5"/>
        <v>23-2</v>
      </c>
      <c r="D89" s="33">
        <v>1906</v>
      </c>
    </row>
    <row r="90" spans="1:4">
      <c r="A90" s="34">
        <v>23</v>
      </c>
      <c r="B90" s="45">
        <f t="shared" si="7"/>
        <v>3</v>
      </c>
      <c r="C90" t="str">
        <f t="shared" si="5"/>
        <v>23-3</v>
      </c>
      <c r="D90" s="33">
        <v>4434</v>
      </c>
    </row>
    <row r="91" spans="1:4">
      <c r="A91" s="34">
        <v>23</v>
      </c>
      <c r="B91" s="45">
        <f t="shared" si="7"/>
        <v>4</v>
      </c>
      <c r="C91" t="str">
        <f t="shared" si="5"/>
        <v>23-4</v>
      </c>
      <c r="D91" s="33">
        <v>7684</v>
      </c>
    </row>
    <row r="92" spans="1:4">
      <c r="A92" s="34">
        <v>23</v>
      </c>
      <c r="B92" s="45">
        <f t="shared" si="7"/>
        <v>5</v>
      </c>
      <c r="C92" t="str">
        <f t="shared" si="5"/>
        <v>23-5</v>
      </c>
      <c r="D92" s="33">
        <v>7714</v>
      </c>
    </row>
    <row r="93" spans="1:4">
      <c r="A93" s="34">
        <v>24</v>
      </c>
      <c r="B93" s="45">
        <f t="shared" si="7"/>
        <v>1</v>
      </c>
      <c r="C93" t="str">
        <f t="shared" si="5"/>
        <v>24-1</v>
      </c>
      <c r="D93" s="33">
        <v>1728</v>
      </c>
    </row>
    <row r="94" spans="1:4">
      <c r="A94" s="34">
        <v>24</v>
      </c>
      <c r="B94" s="45">
        <f t="shared" si="7"/>
        <v>2</v>
      </c>
      <c r="C94" t="str">
        <f t="shared" si="5"/>
        <v>24-2</v>
      </c>
      <c r="D94" s="33">
        <v>2040</v>
      </c>
    </row>
    <row r="95" spans="1:4">
      <c r="A95" s="34">
        <v>24</v>
      </c>
      <c r="B95" s="45">
        <f t="shared" si="7"/>
        <v>3</v>
      </c>
      <c r="C95" t="str">
        <f t="shared" si="5"/>
        <v>24-3</v>
      </c>
      <c r="D95" s="33">
        <v>2351</v>
      </c>
    </row>
    <row r="96" spans="1:4">
      <c r="A96" s="34">
        <v>24</v>
      </c>
      <c r="B96" s="45">
        <f t="shared" si="7"/>
        <v>4</v>
      </c>
      <c r="C96" t="str">
        <f t="shared" si="5"/>
        <v>24-4</v>
      </c>
      <c r="D96" s="33">
        <v>10923</v>
      </c>
    </row>
    <row r="97" spans="1:4">
      <c r="A97" s="34">
        <v>24</v>
      </c>
      <c r="B97" s="45">
        <f t="shared" si="7"/>
        <v>5</v>
      </c>
      <c r="C97" t="str">
        <f t="shared" si="5"/>
        <v>24-5</v>
      </c>
      <c r="D97" s="33">
        <v>12687</v>
      </c>
    </row>
    <row r="98" spans="1:4">
      <c r="A98" s="34">
        <v>25</v>
      </c>
      <c r="B98" s="45">
        <f t="shared" si="7"/>
        <v>1</v>
      </c>
      <c r="C98" t="str">
        <f t="shared" ref="C98:C129" si="8">CONCATENATE(A98,"-",B98)</f>
        <v>25-1</v>
      </c>
      <c r="D98" s="33">
        <v>1918</v>
      </c>
    </row>
    <row r="99" spans="1:4">
      <c r="A99" s="34">
        <v>25</v>
      </c>
      <c r="B99" s="45">
        <f t="shared" si="7"/>
        <v>2</v>
      </c>
      <c r="C99" t="str">
        <f t="shared" si="8"/>
        <v>25-2</v>
      </c>
      <c r="D99" s="33">
        <v>2292</v>
      </c>
    </row>
    <row r="100" spans="1:4">
      <c r="A100" s="34">
        <v>25</v>
      </c>
      <c r="B100" s="45">
        <f t="shared" si="7"/>
        <v>3</v>
      </c>
      <c r="C100" t="str">
        <f t="shared" si="8"/>
        <v>25-3</v>
      </c>
      <c r="D100" s="33">
        <v>2388</v>
      </c>
    </row>
    <row r="101" spans="1:4">
      <c r="A101" s="34">
        <v>25</v>
      </c>
      <c r="B101" s="45">
        <f t="shared" si="7"/>
        <v>4</v>
      </c>
      <c r="C101" t="str">
        <f t="shared" si="8"/>
        <v>25-4</v>
      </c>
      <c r="D101" s="33">
        <v>5455</v>
      </c>
    </row>
    <row r="102" spans="1:4">
      <c r="A102" s="34">
        <v>26</v>
      </c>
      <c r="B102" s="45">
        <f t="shared" si="7"/>
        <v>1</v>
      </c>
      <c r="C102" t="str">
        <f t="shared" si="8"/>
        <v>26-1</v>
      </c>
      <c r="D102" s="33">
        <v>701</v>
      </c>
    </row>
    <row r="103" spans="1:4">
      <c r="A103" s="34">
        <v>26</v>
      </c>
      <c r="B103" s="45">
        <f t="shared" si="7"/>
        <v>2</v>
      </c>
      <c r="C103" t="str">
        <f t="shared" si="8"/>
        <v>26-2</v>
      </c>
      <c r="D103" s="33">
        <v>3720</v>
      </c>
    </row>
    <row r="104" spans="1:4">
      <c r="A104" s="34">
        <v>26</v>
      </c>
      <c r="B104" s="45">
        <f t="shared" si="7"/>
        <v>3</v>
      </c>
      <c r="C104" t="str">
        <f t="shared" si="8"/>
        <v>26-3</v>
      </c>
      <c r="D104" s="33">
        <v>4707</v>
      </c>
    </row>
    <row r="105" spans="1:4">
      <c r="A105" s="34">
        <v>26</v>
      </c>
      <c r="B105" s="45">
        <f t="shared" si="7"/>
        <v>4</v>
      </c>
      <c r="C105" t="str">
        <f t="shared" si="8"/>
        <v>26-4</v>
      </c>
      <c r="D105" s="33">
        <v>5881</v>
      </c>
    </row>
    <row r="106" spans="1:4">
      <c r="A106" s="34">
        <v>27</v>
      </c>
      <c r="B106" s="45">
        <f t="shared" si="7"/>
        <v>1</v>
      </c>
      <c r="C106" t="str">
        <f t="shared" si="8"/>
        <v>27-1</v>
      </c>
      <c r="D106" s="33">
        <v>4633</v>
      </c>
    </row>
    <row r="107" spans="1:4">
      <c r="A107" s="34">
        <v>27</v>
      </c>
      <c r="B107" s="45">
        <f t="shared" si="7"/>
        <v>2</v>
      </c>
      <c r="C107" t="str">
        <f t="shared" si="8"/>
        <v>27-2</v>
      </c>
      <c r="D107" s="33">
        <v>6385</v>
      </c>
    </row>
    <row r="108" spans="1:4">
      <c r="A108" s="34">
        <v>28</v>
      </c>
      <c r="B108" s="45">
        <f t="shared" si="7"/>
        <v>1</v>
      </c>
      <c r="C108" t="str">
        <f t="shared" si="8"/>
        <v>28-1</v>
      </c>
      <c r="D108" s="33">
        <v>1211</v>
      </c>
    </row>
    <row r="109" spans="1:4">
      <c r="A109" s="34">
        <v>28</v>
      </c>
      <c r="B109" s="45">
        <f t="shared" ref="B109:B140" si="9">IF(NOT(A109=A108),1,B108+1)</f>
        <v>2</v>
      </c>
      <c r="C109" t="str">
        <f t="shared" si="8"/>
        <v>28-2</v>
      </c>
      <c r="D109" s="33">
        <v>4979</v>
      </c>
    </row>
    <row r="110" spans="1:4">
      <c r="A110" s="34">
        <v>28</v>
      </c>
      <c r="B110" s="45">
        <f t="shared" si="9"/>
        <v>3</v>
      </c>
      <c r="C110" t="str">
        <f t="shared" si="8"/>
        <v>28-3</v>
      </c>
      <c r="D110" s="33">
        <v>5315</v>
      </c>
    </row>
    <row r="111" spans="1:4">
      <c r="A111" s="34">
        <v>28</v>
      </c>
      <c r="B111" s="45">
        <f t="shared" si="9"/>
        <v>4</v>
      </c>
      <c r="C111" t="str">
        <f t="shared" si="8"/>
        <v>28-4</v>
      </c>
      <c r="D111" s="33">
        <v>10506</v>
      </c>
    </row>
    <row r="112" spans="1:4">
      <c r="A112" s="34">
        <v>28</v>
      </c>
      <c r="B112" s="45">
        <f t="shared" si="9"/>
        <v>5</v>
      </c>
      <c r="C112" t="str">
        <f t="shared" si="8"/>
        <v>28-5</v>
      </c>
      <c r="D112" s="33">
        <v>12530</v>
      </c>
    </row>
    <row r="113" spans="1:4">
      <c r="A113" s="34">
        <v>29</v>
      </c>
      <c r="B113" s="45">
        <f t="shared" si="9"/>
        <v>1</v>
      </c>
      <c r="C113" t="str">
        <f t="shared" si="8"/>
        <v>29-1</v>
      </c>
      <c r="D113" s="33">
        <v>2373</v>
      </c>
    </row>
    <row r="114" spans="1:4">
      <c r="A114" s="34">
        <v>29</v>
      </c>
      <c r="B114" s="45">
        <f t="shared" si="9"/>
        <v>2</v>
      </c>
      <c r="C114" t="str">
        <f t="shared" si="8"/>
        <v>29-2</v>
      </c>
      <c r="D114" s="33">
        <v>2693</v>
      </c>
    </row>
    <row r="115" spans="1:4">
      <c r="A115" s="34">
        <v>29</v>
      </c>
      <c r="B115" s="45">
        <f t="shared" si="9"/>
        <v>3</v>
      </c>
      <c r="C115" t="str">
        <f t="shared" si="8"/>
        <v>29-3</v>
      </c>
      <c r="D115" s="33">
        <v>7734</v>
      </c>
    </row>
    <row r="116" spans="1:4">
      <c r="A116" s="34">
        <v>29</v>
      </c>
      <c r="B116" s="45">
        <f t="shared" si="9"/>
        <v>4</v>
      </c>
      <c r="C116" t="str">
        <f t="shared" si="8"/>
        <v>29-4</v>
      </c>
      <c r="D116" s="33">
        <v>8590</v>
      </c>
    </row>
    <row r="117" spans="1:4">
      <c r="A117" s="34">
        <v>30</v>
      </c>
      <c r="B117" s="45">
        <f t="shared" si="9"/>
        <v>1</v>
      </c>
      <c r="C117" t="str">
        <f t="shared" si="8"/>
        <v>30-1</v>
      </c>
      <c r="D117" s="33">
        <v>1126</v>
      </c>
    </row>
    <row r="118" spans="1:4">
      <c r="A118" s="34">
        <v>30</v>
      </c>
      <c r="B118" s="45">
        <f t="shared" si="9"/>
        <v>2</v>
      </c>
      <c r="C118" t="str">
        <f t="shared" si="8"/>
        <v>30-2</v>
      </c>
      <c r="D118" s="33">
        <v>7081</v>
      </c>
    </row>
    <row r="119" spans="1:4">
      <c r="A119" s="34">
        <v>30</v>
      </c>
      <c r="B119" s="45">
        <f t="shared" si="9"/>
        <v>3</v>
      </c>
      <c r="C119" t="str">
        <f t="shared" si="8"/>
        <v>30-3</v>
      </c>
      <c r="D119" s="33">
        <v>7778</v>
      </c>
    </row>
    <row r="120" spans="1:4">
      <c r="A120" s="34">
        <v>30</v>
      </c>
      <c r="B120" s="45">
        <f t="shared" si="9"/>
        <v>4</v>
      </c>
      <c r="C120" t="str">
        <f t="shared" si="8"/>
        <v>30-4</v>
      </c>
      <c r="D120" s="33">
        <v>10163</v>
      </c>
    </row>
    <row r="121" spans="1:4">
      <c r="A121" s="34">
        <v>31</v>
      </c>
      <c r="B121" s="45">
        <f t="shared" si="9"/>
        <v>1</v>
      </c>
      <c r="C121" t="str">
        <f t="shared" si="8"/>
        <v>31-1</v>
      </c>
      <c r="D121" s="33">
        <v>1861</v>
      </c>
    </row>
    <row r="122" spans="1:4">
      <c r="A122" s="34">
        <v>31</v>
      </c>
      <c r="B122" s="45">
        <f t="shared" si="9"/>
        <v>2</v>
      </c>
      <c r="C122" t="str">
        <f t="shared" si="8"/>
        <v>31-2</v>
      </c>
      <c r="D122" s="33">
        <v>2681</v>
      </c>
    </row>
    <row r="123" spans="1:4">
      <c r="A123" s="34">
        <v>31</v>
      </c>
      <c r="B123" s="45">
        <f t="shared" si="9"/>
        <v>3</v>
      </c>
      <c r="C123" t="str">
        <f t="shared" si="8"/>
        <v>31-3</v>
      </c>
      <c r="D123" s="33">
        <v>10285</v>
      </c>
    </row>
    <row r="124" spans="1:4">
      <c r="A124" s="34">
        <v>31</v>
      </c>
      <c r="B124" s="45">
        <f t="shared" si="9"/>
        <v>4</v>
      </c>
      <c r="C124" t="str">
        <f t="shared" si="8"/>
        <v>31-4</v>
      </c>
      <c r="D124" s="33">
        <v>12200</v>
      </c>
    </row>
    <row r="125" spans="1:4">
      <c r="A125" s="34">
        <v>32</v>
      </c>
      <c r="B125" s="45">
        <f t="shared" si="9"/>
        <v>1</v>
      </c>
      <c r="C125" t="str">
        <f t="shared" si="8"/>
        <v>32-1</v>
      </c>
      <c r="D125" s="33">
        <v>652</v>
      </c>
    </row>
    <row r="126" spans="1:4">
      <c r="A126" s="34">
        <v>32</v>
      </c>
      <c r="B126" s="45">
        <f t="shared" si="9"/>
        <v>2</v>
      </c>
      <c r="C126" t="str">
        <f t="shared" si="8"/>
        <v>32-2</v>
      </c>
      <c r="D126" s="33">
        <v>10184</v>
      </c>
    </row>
    <row r="127" spans="1:4">
      <c r="A127" s="34">
        <v>32</v>
      </c>
      <c r="B127" s="45">
        <f t="shared" si="9"/>
        <v>3</v>
      </c>
      <c r="C127" t="str">
        <f t="shared" si="8"/>
        <v>32-3</v>
      </c>
      <c r="D127" s="33">
        <v>11800</v>
      </c>
    </row>
    <row r="128" spans="1:4">
      <c r="A128" s="34">
        <v>33</v>
      </c>
      <c r="B128" s="45">
        <f t="shared" si="9"/>
        <v>1</v>
      </c>
      <c r="C128" t="str">
        <f t="shared" si="8"/>
        <v>33-1</v>
      </c>
      <c r="D128" s="33">
        <v>4923</v>
      </c>
    </row>
    <row r="129" spans="1:4">
      <c r="A129" s="34">
        <v>33</v>
      </c>
      <c r="B129" s="45">
        <f t="shared" si="9"/>
        <v>2</v>
      </c>
      <c r="C129" t="str">
        <f t="shared" si="8"/>
        <v>33-2</v>
      </c>
      <c r="D129" s="33">
        <v>9563</v>
      </c>
    </row>
    <row r="130" spans="1:4">
      <c r="A130" s="34">
        <v>33</v>
      </c>
      <c r="B130" s="45">
        <f t="shared" si="9"/>
        <v>3</v>
      </c>
      <c r="C130" t="str">
        <f t="shared" ref="C130:C161" si="10">CONCATENATE(A130,"-",B130)</f>
        <v>33-3</v>
      </c>
      <c r="D130" s="33">
        <v>10510</v>
      </c>
    </row>
    <row r="131" spans="1:4">
      <c r="A131" s="34">
        <v>33</v>
      </c>
      <c r="B131" s="45">
        <f t="shared" si="9"/>
        <v>4</v>
      </c>
      <c r="C131" t="str">
        <f t="shared" si="10"/>
        <v>33-4</v>
      </c>
      <c r="D131" s="33">
        <v>10913</v>
      </c>
    </row>
    <row r="132" spans="1:4">
      <c r="A132" s="34">
        <v>34</v>
      </c>
      <c r="B132" s="45">
        <f t="shared" si="9"/>
        <v>1</v>
      </c>
      <c r="C132" t="str">
        <f t="shared" si="10"/>
        <v>34-1</v>
      </c>
      <c r="D132" s="33">
        <v>10795</v>
      </c>
    </row>
    <row r="133" spans="1:4">
      <c r="A133" s="34">
        <v>34</v>
      </c>
      <c r="B133" s="45">
        <f t="shared" si="9"/>
        <v>2</v>
      </c>
      <c r="C133" t="str">
        <f t="shared" si="10"/>
        <v>34-2</v>
      </c>
      <c r="D133" s="33">
        <v>10965</v>
      </c>
    </row>
    <row r="134" spans="1:4">
      <c r="A134" s="34">
        <v>34</v>
      </c>
      <c r="B134" s="45">
        <f t="shared" si="9"/>
        <v>3</v>
      </c>
      <c r="C134" t="str">
        <f t="shared" si="10"/>
        <v>34-3</v>
      </c>
      <c r="D134" s="33">
        <v>14914</v>
      </c>
    </row>
    <row r="135" spans="1:4">
      <c r="A135" s="34">
        <v>34</v>
      </c>
      <c r="B135" s="45">
        <f t="shared" si="9"/>
        <v>4</v>
      </c>
      <c r="C135" t="str">
        <f t="shared" si="10"/>
        <v>34-4</v>
      </c>
      <c r="D135" s="33">
        <v>15101</v>
      </c>
    </row>
    <row r="136" spans="1:4">
      <c r="A136" s="34">
        <v>35</v>
      </c>
      <c r="B136" s="45">
        <f t="shared" si="9"/>
        <v>1</v>
      </c>
      <c r="C136" t="str">
        <f t="shared" si="10"/>
        <v>35-1</v>
      </c>
      <c r="D136" s="33">
        <v>6192</v>
      </c>
    </row>
    <row r="137" spans="1:4">
      <c r="A137" s="34">
        <v>35</v>
      </c>
      <c r="B137" s="45">
        <f t="shared" si="9"/>
        <v>2</v>
      </c>
      <c r="C137" t="str">
        <f t="shared" si="10"/>
        <v>35-2</v>
      </c>
      <c r="D137" s="33">
        <v>6429</v>
      </c>
    </row>
    <row r="138" spans="1:4">
      <c r="A138" s="34">
        <v>35</v>
      </c>
      <c r="B138" s="45">
        <f t="shared" si="9"/>
        <v>3</v>
      </c>
      <c r="C138" t="str">
        <f t="shared" si="10"/>
        <v>35-3</v>
      </c>
      <c r="D138" s="33">
        <v>11364</v>
      </c>
    </row>
    <row r="139" spans="1:4">
      <c r="A139" s="34">
        <v>35</v>
      </c>
      <c r="B139" s="45">
        <f t="shared" si="9"/>
        <v>4</v>
      </c>
      <c r="C139" t="str">
        <f t="shared" si="10"/>
        <v>35-4</v>
      </c>
      <c r="D139" s="33">
        <v>11879</v>
      </c>
    </row>
    <row r="140" spans="1:4">
      <c r="A140" s="34">
        <v>36</v>
      </c>
      <c r="B140" s="45">
        <f t="shared" si="9"/>
        <v>1</v>
      </c>
      <c r="C140" t="str">
        <f t="shared" si="10"/>
        <v>36-1</v>
      </c>
      <c r="D140" s="33">
        <v>1717</v>
      </c>
    </row>
    <row r="141" spans="1:4">
      <c r="A141" s="34">
        <v>36</v>
      </c>
      <c r="B141" s="45">
        <f t="shared" ref="B141:B168" si="11">IF(NOT(A141=A140),1,B140+1)</f>
        <v>2</v>
      </c>
      <c r="C141" t="str">
        <f t="shared" si="10"/>
        <v>36-2</v>
      </c>
      <c r="D141" s="33">
        <v>5383</v>
      </c>
    </row>
    <row r="142" spans="1:4">
      <c r="A142" s="34">
        <v>36</v>
      </c>
      <c r="B142" s="45">
        <f t="shared" si="11"/>
        <v>3</v>
      </c>
      <c r="C142" t="str">
        <f t="shared" si="10"/>
        <v>36-3</v>
      </c>
      <c r="D142" s="33">
        <v>11652</v>
      </c>
    </row>
    <row r="143" spans="1:4">
      <c r="A143" s="34">
        <v>36</v>
      </c>
      <c r="B143" s="45">
        <f t="shared" si="11"/>
        <v>4</v>
      </c>
      <c r="C143" t="str">
        <f t="shared" si="10"/>
        <v>36-4</v>
      </c>
      <c r="D143" s="33">
        <v>14423</v>
      </c>
    </row>
    <row r="144" spans="1:4">
      <c r="A144" s="34">
        <v>36</v>
      </c>
      <c r="B144" s="45">
        <f t="shared" si="11"/>
        <v>5</v>
      </c>
      <c r="C144" t="str">
        <f t="shared" si="10"/>
        <v>36-5</v>
      </c>
      <c r="D144" s="33">
        <v>15944</v>
      </c>
    </row>
    <row r="145" spans="1:4">
      <c r="A145" s="34">
        <v>37</v>
      </c>
      <c r="B145" s="45">
        <f t="shared" si="11"/>
        <v>1</v>
      </c>
      <c r="C145" t="str">
        <f t="shared" si="10"/>
        <v>37-1</v>
      </c>
      <c r="D145" s="33">
        <v>1833</v>
      </c>
    </row>
    <row r="146" spans="1:4">
      <c r="A146" s="34">
        <v>37</v>
      </c>
      <c r="B146" s="45">
        <f t="shared" si="11"/>
        <v>2</v>
      </c>
      <c r="C146" t="str">
        <f t="shared" si="10"/>
        <v>37-2</v>
      </c>
      <c r="D146" s="33">
        <v>8625</v>
      </c>
    </row>
    <row r="147" spans="1:4">
      <c r="A147" s="34">
        <v>37</v>
      </c>
      <c r="B147" s="45">
        <f t="shared" si="11"/>
        <v>3</v>
      </c>
      <c r="C147" t="str">
        <f t="shared" si="10"/>
        <v>37-3</v>
      </c>
      <c r="D147" s="33">
        <v>8889</v>
      </c>
    </row>
    <row r="148" spans="1:4">
      <c r="A148" s="34">
        <v>37</v>
      </c>
      <c r="B148" s="45">
        <f t="shared" si="11"/>
        <v>4</v>
      </c>
      <c r="C148" t="str">
        <f t="shared" si="10"/>
        <v>37-4</v>
      </c>
      <c r="D148" s="33">
        <v>15647</v>
      </c>
    </row>
    <row r="149" spans="1:4">
      <c r="A149" s="34">
        <v>38</v>
      </c>
      <c r="B149" s="45">
        <f t="shared" si="11"/>
        <v>1</v>
      </c>
      <c r="C149" t="str">
        <f t="shared" si="10"/>
        <v>38-1</v>
      </c>
      <c r="D149" s="33">
        <v>7704</v>
      </c>
    </row>
    <row r="150" spans="1:4">
      <c r="A150" s="34">
        <v>38</v>
      </c>
      <c r="B150" s="45">
        <f t="shared" si="11"/>
        <v>2</v>
      </c>
      <c r="C150" t="str">
        <f t="shared" si="10"/>
        <v>38-2</v>
      </c>
      <c r="D150" s="33">
        <v>7966</v>
      </c>
    </row>
    <row r="151" spans="1:4">
      <c r="A151" s="34">
        <v>38</v>
      </c>
      <c r="B151" s="45">
        <f t="shared" si="11"/>
        <v>3</v>
      </c>
      <c r="C151" t="str">
        <f t="shared" si="10"/>
        <v>38-3</v>
      </c>
      <c r="D151" s="33">
        <v>11737</v>
      </c>
    </row>
    <row r="152" spans="1:4">
      <c r="A152" s="34">
        <v>38</v>
      </c>
      <c r="B152" s="45">
        <f t="shared" si="11"/>
        <v>4</v>
      </c>
      <c r="C152" t="str">
        <f t="shared" si="10"/>
        <v>38-4</v>
      </c>
      <c r="D152" s="33">
        <v>14320</v>
      </c>
    </row>
    <row r="153" spans="1:4">
      <c r="A153" s="34">
        <v>39</v>
      </c>
      <c r="B153" s="45">
        <f t="shared" si="11"/>
        <v>1</v>
      </c>
      <c r="C153" t="str">
        <f t="shared" si="10"/>
        <v>39-1</v>
      </c>
      <c r="D153" s="33">
        <v>1123</v>
      </c>
    </row>
    <row r="154" spans="1:4">
      <c r="A154" s="34">
        <v>39</v>
      </c>
      <c r="B154" s="45">
        <f t="shared" si="11"/>
        <v>2</v>
      </c>
      <c r="C154" t="str">
        <f t="shared" si="10"/>
        <v>39-2</v>
      </c>
      <c r="D154" s="33">
        <v>10155</v>
      </c>
    </row>
    <row r="155" spans="1:4">
      <c r="A155" s="34">
        <v>39</v>
      </c>
      <c r="B155" s="45">
        <f t="shared" si="11"/>
        <v>3</v>
      </c>
      <c r="C155" t="str">
        <f t="shared" si="10"/>
        <v>39-3</v>
      </c>
      <c r="D155" s="33">
        <v>10335</v>
      </c>
    </row>
    <row r="156" spans="1:4">
      <c r="A156" s="34">
        <v>39</v>
      </c>
      <c r="B156" s="45">
        <f t="shared" si="11"/>
        <v>4</v>
      </c>
      <c r="C156" t="str">
        <f t="shared" si="10"/>
        <v>39-4</v>
      </c>
      <c r="D156" s="33">
        <v>11823</v>
      </c>
    </row>
    <row r="157" spans="1:4">
      <c r="A157" s="34">
        <v>39</v>
      </c>
      <c r="B157" s="45">
        <f t="shared" si="11"/>
        <v>5</v>
      </c>
      <c r="C157" t="str">
        <f t="shared" si="10"/>
        <v>39-5</v>
      </c>
      <c r="D157" s="33">
        <v>11824</v>
      </c>
    </row>
    <row r="158" spans="1:4">
      <c r="A158" s="34">
        <v>40</v>
      </c>
      <c r="B158" s="45">
        <f t="shared" si="11"/>
        <v>1</v>
      </c>
      <c r="C158" t="str">
        <f t="shared" si="10"/>
        <v>40-1</v>
      </c>
      <c r="D158" s="33">
        <v>1966</v>
      </c>
    </row>
    <row r="159" spans="1:4">
      <c r="A159" s="34">
        <v>40</v>
      </c>
      <c r="B159" s="45">
        <f t="shared" si="11"/>
        <v>2</v>
      </c>
      <c r="C159" t="str">
        <f t="shared" si="10"/>
        <v>40-2</v>
      </c>
      <c r="D159" s="33">
        <v>3152</v>
      </c>
    </row>
    <row r="160" spans="1:4">
      <c r="A160" s="34">
        <v>40</v>
      </c>
      <c r="B160" s="45">
        <f t="shared" si="11"/>
        <v>3</v>
      </c>
      <c r="C160" t="str">
        <f t="shared" si="10"/>
        <v>40-3</v>
      </c>
      <c r="D160" s="33">
        <v>7614</v>
      </c>
    </row>
    <row r="161" spans="1:4">
      <c r="A161" s="34">
        <v>40</v>
      </c>
      <c r="B161" s="45">
        <f t="shared" si="11"/>
        <v>4</v>
      </c>
      <c r="C161" t="str">
        <f t="shared" si="10"/>
        <v>40-4</v>
      </c>
      <c r="D161" s="33">
        <v>12557</v>
      </c>
    </row>
    <row r="162" spans="1:4">
      <c r="A162" s="34">
        <v>41</v>
      </c>
      <c r="B162" s="45">
        <f t="shared" si="11"/>
        <v>1</v>
      </c>
      <c r="C162" t="str">
        <f t="shared" ref="C162:C171" si="12">CONCATENATE(A162,"-",B162)</f>
        <v>41-1</v>
      </c>
      <c r="D162" s="33">
        <v>2272</v>
      </c>
    </row>
    <row r="163" spans="1:4">
      <c r="A163" s="34">
        <v>41</v>
      </c>
      <c r="B163" s="45">
        <f t="shared" si="11"/>
        <v>2</v>
      </c>
      <c r="C163" t="str">
        <f t="shared" si="12"/>
        <v>41-2</v>
      </c>
      <c r="D163" s="33">
        <v>7779</v>
      </c>
    </row>
    <row r="164" spans="1:4">
      <c r="A164" s="34">
        <v>41</v>
      </c>
      <c r="B164" s="45">
        <f t="shared" si="11"/>
        <v>3</v>
      </c>
      <c r="C164" t="str">
        <f t="shared" si="12"/>
        <v>41-3</v>
      </c>
      <c r="D164" s="33">
        <v>11810</v>
      </c>
    </row>
    <row r="165" spans="1:4">
      <c r="A165" s="34">
        <v>41</v>
      </c>
      <c r="B165" s="45">
        <f t="shared" si="11"/>
        <v>4</v>
      </c>
      <c r="C165" t="str">
        <f t="shared" si="12"/>
        <v>41-4</v>
      </c>
      <c r="D165" s="33">
        <v>13496</v>
      </c>
    </row>
    <row r="166" spans="1:4">
      <c r="A166" s="34">
        <v>42</v>
      </c>
      <c r="B166" s="45">
        <f t="shared" si="11"/>
        <v>1</v>
      </c>
      <c r="C166" t="str">
        <f t="shared" si="12"/>
        <v>42-1</v>
      </c>
      <c r="D166" s="33">
        <v>975</v>
      </c>
    </row>
    <row r="167" spans="1:4">
      <c r="A167" s="34">
        <v>42</v>
      </c>
      <c r="B167" s="45">
        <f t="shared" si="11"/>
        <v>2</v>
      </c>
      <c r="C167" t="str">
        <f t="shared" si="12"/>
        <v>42-2</v>
      </c>
      <c r="D167" s="33">
        <v>1128</v>
      </c>
    </row>
    <row r="168" spans="1:4">
      <c r="A168" s="34">
        <v>43</v>
      </c>
      <c r="B168" s="45">
        <f t="shared" si="11"/>
        <v>1</v>
      </c>
      <c r="C168" t="str">
        <f t="shared" si="12"/>
        <v>43-1</v>
      </c>
      <c r="D168" s="33">
        <v>7988</v>
      </c>
    </row>
    <row r="169" spans="1:4">
      <c r="A169" s="34">
        <v>43</v>
      </c>
      <c r="B169" s="45">
        <f t="shared" ref="B169:B171" si="13">IF(NOT(A169=A168),1,B168+1)</f>
        <v>2</v>
      </c>
      <c r="C169" t="str">
        <f t="shared" si="12"/>
        <v>43-2</v>
      </c>
      <c r="D169" s="33">
        <v>10406</v>
      </c>
    </row>
    <row r="170" spans="1:4">
      <c r="A170" s="34">
        <v>43</v>
      </c>
      <c r="B170" s="45">
        <f t="shared" si="13"/>
        <v>3</v>
      </c>
      <c r="C170" t="str">
        <f t="shared" si="12"/>
        <v>43-3</v>
      </c>
      <c r="D170" s="33">
        <v>14403</v>
      </c>
    </row>
    <row r="171" spans="1:4">
      <c r="A171" s="34">
        <v>43</v>
      </c>
      <c r="B171" s="45">
        <f t="shared" si="13"/>
        <v>4</v>
      </c>
      <c r="C171" t="str">
        <f t="shared" si="12"/>
        <v>43-4</v>
      </c>
      <c r="D171" s="33">
        <v>14431</v>
      </c>
    </row>
  </sheetData>
  <autoFilter ref="A1:D171" xr:uid="{E3A1B146-3F53-8847-B980-9FC670635367}">
    <sortState xmlns:xlrd2="http://schemas.microsoft.com/office/spreadsheetml/2017/richdata2" ref="A2:D171">
      <sortCondition ref="A1:A17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2025-05-06T23:37:08Z</dcterms:modified>
</cp:coreProperties>
</file>